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2700" yWindow="120" windowWidth="25600" windowHeight="16060"/>
  </bookViews>
  <sheets>
    <sheet name="расшифровка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2" l="1"/>
  <c r="G15" i="2"/>
  <c r="F18" i="2"/>
  <c r="G44" i="2"/>
  <c r="F9" i="2"/>
  <c r="E9" i="2"/>
  <c r="G9" i="2"/>
  <c r="G10" i="2"/>
  <c r="F12" i="2"/>
  <c r="E12" i="2"/>
  <c r="G12" i="2"/>
  <c r="F13" i="2"/>
  <c r="E13" i="2"/>
  <c r="G13" i="2"/>
  <c r="G16" i="2"/>
  <c r="F19" i="2"/>
  <c r="G19" i="2"/>
  <c r="F20" i="2"/>
  <c r="G20" i="2"/>
  <c r="G21" i="2"/>
  <c r="F22" i="2"/>
  <c r="G22" i="2"/>
  <c r="G23" i="2"/>
  <c r="G24" i="2"/>
  <c r="G25" i="2"/>
  <c r="F26" i="2"/>
  <c r="G26" i="2"/>
  <c r="F27" i="2"/>
  <c r="G27" i="2"/>
  <c r="F28" i="2"/>
  <c r="G28" i="2"/>
  <c r="F29" i="2"/>
  <c r="G29" i="2"/>
  <c r="G30" i="2"/>
  <c r="F31" i="2"/>
  <c r="G31" i="2"/>
  <c r="G32" i="2"/>
  <c r="F33" i="2"/>
  <c r="G33" i="2"/>
  <c r="F34" i="2"/>
  <c r="G34" i="2"/>
  <c r="F35" i="2"/>
  <c r="G35" i="2"/>
  <c r="F36" i="2"/>
  <c r="G36" i="2"/>
  <c r="G37" i="2"/>
  <c r="F39" i="2"/>
  <c r="G39" i="2"/>
  <c r="F40" i="2"/>
  <c r="G40" i="2"/>
  <c r="G18" i="2"/>
  <c r="G42" i="2"/>
  <c r="G48" i="2"/>
  <c r="G49" i="2"/>
</calcChain>
</file>

<file path=xl/sharedStrings.xml><?xml version="1.0" encoding="utf-8"?>
<sst xmlns="http://schemas.openxmlformats.org/spreadsheetml/2006/main" count="81" uniqueCount="59">
  <si>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</si>
  <si>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</si>
  <si>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</si>
  <si>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</si>
  <si>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</si>
  <si>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материалы, руб</t>
  </si>
  <si>
    <t>Итого стоимость работ, руб</t>
  </si>
  <si>
    <t>№ п/п</t>
  </si>
  <si>
    <t>Контроль за техническим состоянием инженерно-технического обеспечения МКД</t>
  </si>
  <si>
    <t>Работы и услуги по содержанию иного имущества МКД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</si>
  <si>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</si>
  <si>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</si>
  <si>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</si>
  <si>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</si>
  <si>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</si>
  <si>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Итого за содержание имущества МКД</t>
  </si>
  <si>
    <t>Обкос придомовой территории</t>
  </si>
  <si>
    <t>Уборка (подметание лестничных площадок и маршей)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</si>
  <si>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</si>
  <si>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</si>
  <si>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</si>
  <si>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</si>
  <si>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Контроль за техническим состоянием систем инженерно-технич. Обеспечения в МКД</t>
  </si>
  <si>
    <t>Промывка и регулировка системы отопления</t>
  </si>
  <si>
    <t xml:space="preserve">Итого </t>
  </si>
  <si>
    <t>шт</t>
  </si>
  <si>
    <t>м</t>
  </si>
  <si>
    <t>Смена ламп</t>
  </si>
  <si>
    <t>Окраска известковыми составами бордюр</t>
  </si>
  <si>
    <t>з/плата в год</t>
  </si>
  <si>
    <t>Стоимость выполненных работ по текущему ремонту и содержанию жилого дома №5А по ул. Лазо</t>
  </si>
  <si>
    <t>Итого по Лазо, 5А</t>
  </si>
  <si>
    <t>Ремонт детской площадки</t>
  </si>
  <si>
    <t>Установка бака в контейнер для ТБО</t>
  </si>
  <si>
    <t>Установка пружины на дверь</t>
  </si>
  <si>
    <t>Установка ЖБ кольца на колодец КНС</t>
  </si>
  <si>
    <t>Установка замка</t>
  </si>
  <si>
    <t>Замена вентиля на стояке отопления</t>
  </si>
  <si>
    <t>Крепление фасадной плитки</t>
  </si>
  <si>
    <t>Окраска детской площадки</t>
  </si>
  <si>
    <t>Замена задвижки ХВС диаметр 100</t>
  </si>
  <si>
    <t>Замена ОДПУ ХВС</t>
  </si>
  <si>
    <t>Установка контейнера для сбора ТБО</t>
  </si>
  <si>
    <t>Посыпка придомовой территории смесью отсева и соли</t>
  </si>
  <si>
    <t xml:space="preserve">кв м </t>
  </si>
  <si>
    <t>Замена прожектора наружного освещения</t>
  </si>
  <si>
    <t>Замена ламп уличного освещения</t>
  </si>
  <si>
    <t>Крепление листов железа на кровле</t>
  </si>
  <si>
    <t>Замена трансформатора тока</t>
  </si>
  <si>
    <t>Установка навеса на подвальную дверь</t>
  </si>
  <si>
    <t>Установка расходомера в ТУ</t>
  </si>
  <si>
    <t>Очистка желоба водосточной системы</t>
  </si>
  <si>
    <t>Ремонт примыкания к вент каналам</t>
  </si>
  <si>
    <t>Крепление листов кровли с проф листа</t>
  </si>
  <si>
    <t>Прочистка выпуска КНС</t>
  </si>
  <si>
    <t>Почтово-банковские расходы</t>
  </si>
  <si>
    <t>Информационное обеспечение сбора средств, паспортный учет</t>
  </si>
  <si>
    <t>Обслуживание узла учета тепловой энергии</t>
  </si>
  <si>
    <t>Долг на 01/11/2018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</si>
</sst>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4" fontId="3" fillId="0" borderId="1" xfId="0" applyNumberFormat="1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4" fontId="1" fillId="0" borderId="5" xfId="0" applyNumberFormat="1" applyFont="1" applyBorder="1"/>
    <xf numFmtId="0" fontId="0" fillId="0" borderId="1" xfId="0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0" fillId="0" borderId="6" xfId="0" applyNumberFormat="1" applyBorder="1"/>
    <xf numFmtId="4" fontId="3" fillId="0" borderId="0" xfId="0" applyNumberFormat="1" applyFont="1" applyBorder="1"/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Font="1" applyBorder="1"/>
    <xf numFmtId="0" fontId="0" fillId="0" borderId="3" xfId="0" applyFont="1" applyBorder="1"/>
    <xf numFmtId="4" fontId="3" fillId="0" borderId="4" xfId="0" applyNumberFormat="1" applyFont="1" applyBorder="1" applyAlignment="1">
      <alignment horizontal="right" vertical="center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="125" zoomScaleNormal="125" zoomScalePageLayoutView="125" workbookViewId="0">
      <selection activeCell="G50" sqref="G50"/>
    </sheetView>
  </sheetViews>
  <sheetFormatPr baseColWidth="10" defaultColWidth="8.83203125" defaultRowHeight="14" x14ac:dyDescent="0"/>
  <cols>
    <col min="1" max="1" width="4.5" customWidth="1"/>
    <col min="2" max="2" width="55.1640625" customWidth="1"/>
    <col min="3" max="3" width="7.6640625" customWidth="1"/>
    <col min="4" max="4" width="9.1640625" customWidth="1"/>
    <col min="5" max="5" width="11.33203125" customWidth="1"/>
    <col min="6" max="6" width="12.6640625" customWidth="1"/>
    <col min="7" max="7" width="13" customWidth="1"/>
  </cols>
  <sheetData>
    <row r="1" spans="1:9" ht="38" customHeight="1">
      <c r="B1" s="25" t="s">
        <v>30</v>
      </c>
      <c r="C1" s="25"/>
      <c r="D1" s="25"/>
      <c r="E1" s="25"/>
      <c r="F1" s="25"/>
      <c r="G1" s="25"/>
      <c r="H1" s="6"/>
      <c r="I1" s="6"/>
    </row>
    <row r="2" spans="1:9" ht="42" customHeight="1">
      <c r="A2" s="5" t="s">
        <v>7</v>
      </c>
      <c r="B2" s="5" t="s">
        <v>2</v>
      </c>
      <c r="C2" s="5" t="s">
        <v>3</v>
      </c>
      <c r="D2" s="5" t="s">
        <v>4</v>
      </c>
      <c r="E2" s="5" t="s">
        <v>29</v>
      </c>
      <c r="F2" s="5" t="s">
        <v>5</v>
      </c>
      <c r="G2" s="5" t="s">
        <v>6</v>
      </c>
    </row>
    <row r="3" spans="1:9">
      <c r="A3" s="4">
        <v>1</v>
      </c>
      <c r="B3" s="4" t="s">
        <v>8</v>
      </c>
      <c r="C3" s="1"/>
      <c r="D3" s="1"/>
      <c r="E3" s="1"/>
      <c r="F3" s="1"/>
      <c r="G3" s="2"/>
    </row>
    <row r="4" spans="1:9">
      <c r="A4" s="1">
        <v>1.1000000000000001</v>
      </c>
      <c r="B4" s="8" t="s">
        <v>22</v>
      </c>
      <c r="C4" s="8"/>
      <c r="D4" s="8"/>
      <c r="E4" s="8"/>
      <c r="F4" s="8"/>
      <c r="G4" s="7">
        <f>103173.6+7738.02+4126.94</f>
        <v>115038.56000000001</v>
      </c>
    </row>
    <row r="5" spans="1:9">
      <c r="A5" s="1">
        <v>1.2</v>
      </c>
      <c r="B5" s="8" t="s">
        <v>23</v>
      </c>
      <c r="C5" s="8"/>
      <c r="D5" s="8"/>
      <c r="E5" s="8"/>
      <c r="F5" s="8"/>
      <c r="G5" s="19">
        <v>31983.82</v>
      </c>
    </row>
    <row r="6" spans="1:9">
      <c r="A6" s="1">
        <v>1.3</v>
      </c>
      <c r="B6" s="29" t="s">
        <v>57</v>
      </c>
      <c r="C6" s="30"/>
      <c r="D6" s="30"/>
      <c r="E6" s="30"/>
      <c r="F6" s="30"/>
      <c r="G6" s="31">
        <v>36110.76</v>
      </c>
    </row>
    <row r="7" spans="1:9">
      <c r="A7" s="4">
        <v>2</v>
      </c>
      <c r="B7" s="26" t="s">
        <v>9</v>
      </c>
      <c r="C7" s="27"/>
      <c r="D7" s="27"/>
      <c r="E7" s="27"/>
      <c r="F7" s="27"/>
      <c r="G7" s="28"/>
      <c r="I7" s="20"/>
    </row>
    <row r="8" spans="1:9">
      <c r="A8" s="1"/>
      <c r="B8" s="4" t="s">
        <v>18</v>
      </c>
      <c r="C8" s="1"/>
      <c r="D8" s="12"/>
      <c r="E8" s="1"/>
      <c r="F8" s="1"/>
      <c r="G8" s="1"/>
      <c r="I8" s="20"/>
    </row>
    <row r="9" spans="1:9">
      <c r="A9" s="1"/>
      <c r="B9" s="1" t="s">
        <v>17</v>
      </c>
      <c r="C9" s="10" t="s">
        <v>10</v>
      </c>
      <c r="D9" s="1">
        <v>577.29999999999995</v>
      </c>
      <c r="E9" s="11">
        <f>3750*12</f>
        <v>45000</v>
      </c>
      <c r="F9" s="1">
        <f>145+246+50+51+12+46+46+29.12+44.61+19.64+290+120+19.6+35.3</f>
        <v>1154.2699999999998</v>
      </c>
      <c r="G9" s="1">
        <f>F9+E9</f>
        <v>46154.27</v>
      </c>
      <c r="I9" s="20"/>
    </row>
    <row r="10" spans="1:9">
      <c r="A10" s="1"/>
      <c r="B10" s="1" t="s">
        <v>11</v>
      </c>
      <c r="C10" s="10" t="s">
        <v>10</v>
      </c>
      <c r="D10" s="1">
        <v>821.3</v>
      </c>
      <c r="E10" s="11"/>
      <c r="F10" s="1"/>
      <c r="G10" s="19">
        <f>5158.68</f>
        <v>5158.68</v>
      </c>
      <c r="I10" s="20"/>
    </row>
    <row r="11" spans="1:9">
      <c r="A11" s="1"/>
      <c r="B11" s="4" t="s">
        <v>19</v>
      </c>
      <c r="C11" s="10"/>
      <c r="D11" s="1"/>
      <c r="E11" s="11"/>
      <c r="F11" s="1"/>
      <c r="G11" s="1"/>
      <c r="I11" s="20"/>
    </row>
    <row r="12" spans="1:9">
      <c r="A12" s="1"/>
      <c r="B12" s="1" t="s">
        <v>12</v>
      </c>
      <c r="C12" s="10" t="s">
        <v>10</v>
      </c>
      <c r="D12" s="1">
        <v>1246</v>
      </c>
      <c r="E12" s="11">
        <f>3750*12</f>
        <v>45000</v>
      </c>
      <c r="F12" s="1">
        <f>51.8+36.26+50+200+85.4+22+3.57+185+85.4+13.5+15+42.7+15+4.2+30+10.36+30+85.5+1015+359+25.9+971.05+40+518+25.9+32.08+3+518+20.72+60+259</f>
        <v>4813.3400000000011</v>
      </c>
      <c r="G12" s="1">
        <f>F12+E12</f>
        <v>49813.340000000004</v>
      </c>
      <c r="I12" s="20"/>
    </row>
    <row r="13" spans="1:9">
      <c r="A13" s="1"/>
      <c r="B13" s="1" t="s">
        <v>16</v>
      </c>
      <c r="C13" s="10" t="s">
        <v>10</v>
      </c>
      <c r="D13" s="18">
        <v>150</v>
      </c>
      <c r="E13" s="11">
        <f>4000*12</f>
        <v>48000</v>
      </c>
      <c r="F13" s="2">
        <f>78.36+17.3+50+600+3.47+38.6+76.94+19.02+30+550+38+18.92+40.8+369.3</f>
        <v>1930.71</v>
      </c>
      <c r="G13" s="9">
        <f>F13+E13</f>
        <v>49930.71</v>
      </c>
    </row>
    <row r="14" spans="1:9">
      <c r="A14" s="1"/>
      <c r="B14" s="4" t="s">
        <v>20</v>
      </c>
      <c r="C14" s="1"/>
      <c r="D14" s="1"/>
      <c r="E14" s="1"/>
      <c r="F14" s="1"/>
      <c r="G14" s="1"/>
    </row>
    <row r="15" spans="1:9">
      <c r="A15" s="1"/>
      <c r="B15" s="1" t="s">
        <v>13</v>
      </c>
      <c r="C15" s="1"/>
      <c r="D15" s="1"/>
      <c r="E15" s="1"/>
      <c r="F15" s="2"/>
      <c r="G15" s="16">
        <f>4.15*4298.9*12</f>
        <v>214085.22000000003</v>
      </c>
    </row>
    <row r="16" spans="1:9">
      <c r="A16" s="1"/>
      <c r="B16" s="14" t="s">
        <v>24</v>
      </c>
      <c r="C16" s="1"/>
      <c r="D16" s="1"/>
      <c r="E16" s="1"/>
      <c r="F16" s="12"/>
      <c r="G16" s="17">
        <f>SUM(G4:G15)</f>
        <v>548275.3600000001</v>
      </c>
    </row>
    <row r="17" spans="1:7">
      <c r="A17" s="1"/>
      <c r="B17" s="4" t="s">
        <v>21</v>
      </c>
      <c r="C17" s="1"/>
      <c r="D17" s="1"/>
      <c r="E17" s="1"/>
      <c r="F17" s="12"/>
      <c r="G17" s="12"/>
    </row>
    <row r="18" spans="1:7">
      <c r="A18" s="1"/>
      <c r="B18" s="1" t="s">
        <v>32</v>
      </c>
      <c r="C18" s="1" t="s">
        <v>25</v>
      </c>
      <c r="D18" s="1">
        <v>1</v>
      </c>
      <c r="E18" s="10"/>
      <c r="F18" s="1">
        <f>400+2565.7+1171.8+0.5+600+170+74+90+200+375</f>
        <v>5647</v>
      </c>
      <c r="G18" s="1">
        <f>F18</f>
        <v>5647</v>
      </c>
    </row>
    <row r="19" spans="1:7">
      <c r="A19" s="1"/>
      <c r="B19" s="1" t="s">
        <v>33</v>
      </c>
      <c r="C19" s="1" t="s">
        <v>25</v>
      </c>
      <c r="D19" s="1">
        <v>1</v>
      </c>
      <c r="E19" s="10"/>
      <c r="F19" s="1">
        <f>1100</f>
        <v>1100</v>
      </c>
      <c r="G19" s="1">
        <f t="shared" ref="G19:G40" si="0">F19</f>
        <v>1100</v>
      </c>
    </row>
    <row r="20" spans="1:7">
      <c r="A20" s="1"/>
      <c r="B20" s="1" t="s">
        <v>27</v>
      </c>
      <c r="C20" s="1" t="s">
        <v>25</v>
      </c>
      <c r="D20" s="1">
        <v>23</v>
      </c>
      <c r="E20" s="10"/>
      <c r="F20" s="1">
        <f>51+416+380+378+320</f>
        <v>1545</v>
      </c>
      <c r="G20" s="1">
        <f t="shared" si="0"/>
        <v>1545</v>
      </c>
    </row>
    <row r="21" spans="1:7">
      <c r="A21" s="1"/>
      <c r="B21" s="1" t="s">
        <v>34</v>
      </c>
      <c r="C21" s="1" t="s">
        <v>25</v>
      </c>
      <c r="D21" s="1">
        <v>1</v>
      </c>
      <c r="E21" s="10"/>
      <c r="F21" s="1">
        <v>75</v>
      </c>
      <c r="G21" s="1">
        <f t="shared" si="0"/>
        <v>75</v>
      </c>
    </row>
    <row r="22" spans="1:7">
      <c r="A22" s="1"/>
      <c r="B22" s="1" t="s">
        <v>35</v>
      </c>
      <c r="C22" s="1" t="s">
        <v>25</v>
      </c>
      <c r="D22" s="1">
        <v>1</v>
      </c>
      <c r="E22" s="10"/>
      <c r="F22" s="1">
        <f>5000+274</f>
        <v>5274</v>
      </c>
      <c r="G22" s="1">
        <f t="shared" si="0"/>
        <v>5274</v>
      </c>
    </row>
    <row r="23" spans="1:7">
      <c r="A23" s="1"/>
      <c r="B23" s="1" t="s">
        <v>36</v>
      </c>
      <c r="C23" s="1" t="s">
        <v>25</v>
      </c>
      <c r="D23" s="1">
        <v>2</v>
      </c>
      <c r="E23" s="10"/>
      <c r="F23" s="1">
        <v>300</v>
      </c>
      <c r="G23" s="1">
        <f t="shared" si="0"/>
        <v>300</v>
      </c>
    </row>
    <row r="24" spans="1:7">
      <c r="A24" s="1"/>
      <c r="B24" s="1" t="s">
        <v>37</v>
      </c>
      <c r="C24" s="1" t="s">
        <v>25</v>
      </c>
      <c r="D24" s="1">
        <v>4</v>
      </c>
      <c r="E24" s="10"/>
      <c r="F24" s="1">
        <v>886</v>
      </c>
      <c r="G24" s="1">
        <f t="shared" si="0"/>
        <v>886</v>
      </c>
    </row>
    <row r="25" spans="1:7">
      <c r="A25" s="1"/>
      <c r="B25" s="1" t="s">
        <v>38</v>
      </c>
      <c r="C25" s="1" t="s">
        <v>25</v>
      </c>
      <c r="D25" s="1">
        <v>6</v>
      </c>
      <c r="E25" s="10"/>
      <c r="F25" s="1">
        <v>18</v>
      </c>
      <c r="G25" s="1">
        <f t="shared" si="0"/>
        <v>18</v>
      </c>
    </row>
    <row r="26" spans="1:7">
      <c r="A26" s="1"/>
      <c r="B26" s="1" t="s">
        <v>28</v>
      </c>
      <c r="C26" s="1" t="s">
        <v>26</v>
      </c>
      <c r="D26" s="1">
        <v>50</v>
      </c>
      <c r="E26" s="10"/>
      <c r="F26" s="1">
        <f>180+97</f>
        <v>277</v>
      </c>
      <c r="G26" s="1">
        <f t="shared" si="0"/>
        <v>277</v>
      </c>
    </row>
    <row r="27" spans="1:7">
      <c r="A27" s="1"/>
      <c r="B27" s="1" t="s">
        <v>39</v>
      </c>
      <c r="C27" s="1"/>
      <c r="D27" s="1"/>
      <c r="E27" s="10"/>
      <c r="F27" s="1">
        <f>301+270+700+1102+119.99+460+410+145+190</f>
        <v>3697.99</v>
      </c>
      <c r="G27" s="1">
        <f t="shared" si="0"/>
        <v>3697.99</v>
      </c>
    </row>
    <row r="28" spans="1:7">
      <c r="A28" s="1"/>
      <c r="B28" s="1" t="s">
        <v>40</v>
      </c>
      <c r="C28" s="1" t="s">
        <v>25</v>
      </c>
      <c r="D28" s="1">
        <v>1</v>
      </c>
      <c r="E28" s="10"/>
      <c r="F28" s="1">
        <f>136+4000+79.44</f>
        <v>4215.4399999999996</v>
      </c>
      <c r="G28" s="1">
        <f t="shared" si="0"/>
        <v>4215.4399999999996</v>
      </c>
    </row>
    <row r="29" spans="1:7">
      <c r="A29" s="1"/>
      <c r="B29" s="1" t="s">
        <v>41</v>
      </c>
      <c r="C29" s="1" t="s">
        <v>25</v>
      </c>
      <c r="D29" s="1">
        <v>1</v>
      </c>
      <c r="E29" s="10"/>
      <c r="F29" s="1">
        <f>3990</f>
        <v>3990</v>
      </c>
      <c r="G29" s="1">
        <f t="shared" si="0"/>
        <v>3990</v>
      </c>
    </row>
    <row r="30" spans="1:7">
      <c r="A30" s="1"/>
      <c r="B30" s="1" t="s">
        <v>42</v>
      </c>
      <c r="C30" s="1" t="s">
        <v>25</v>
      </c>
      <c r="D30" s="1">
        <v>2</v>
      </c>
      <c r="E30" s="10"/>
      <c r="F30" s="1">
        <v>30000</v>
      </c>
      <c r="G30" s="1">
        <f t="shared" si="0"/>
        <v>30000</v>
      </c>
    </row>
    <row r="31" spans="1:7">
      <c r="A31" s="1"/>
      <c r="B31" s="1" t="s">
        <v>43</v>
      </c>
      <c r="C31" s="1" t="s">
        <v>44</v>
      </c>
      <c r="D31" s="1">
        <v>100</v>
      </c>
      <c r="E31" s="10"/>
      <c r="F31" s="1">
        <f>50+2427.6+30+50+50+40</f>
        <v>2647.6</v>
      </c>
      <c r="G31" s="1">
        <f t="shared" si="0"/>
        <v>2647.6</v>
      </c>
    </row>
    <row r="32" spans="1:7">
      <c r="A32" s="1"/>
      <c r="B32" s="1" t="s">
        <v>45</v>
      </c>
      <c r="C32" s="1" t="s">
        <v>25</v>
      </c>
      <c r="D32" s="1">
        <v>4</v>
      </c>
      <c r="E32" s="10"/>
      <c r="F32" s="1">
        <v>868</v>
      </c>
      <c r="G32" s="1">
        <f t="shared" si="0"/>
        <v>868</v>
      </c>
    </row>
    <row r="33" spans="1:10">
      <c r="A33" s="1"/>
      <c r="B33" s="1" t="s">
        <v>46</v>
      </c>
      <c r="C33" s="1" t="s">
        <v>25</v>
      </c>
      <c r="D33" s="1">
        <v>3</v>
      </c>
      <c r="E33" s="10"/>
      <c r="F33" s="1">
        <f>232.5+563</f>
        <v>795.5</v>
      </c>
      <c r="G33" s="1">
        <f t="shared" si="0"/>
        <v>795.5</v>
      </c>
    </row>
    <row r="34" spans="1:10">
      <c r="A34" s="1"/>
      <c r="B34" s="1" t="s">
        <v>47</v>
      </c>
      <c r="C34" s="1" t="s">
        <v>10</v>
      </c>
      <c r="D34" s="1">
        <v>6</v>
      </c>
      <c r="E34" s="10"/>
      <c r="F34" s="1">
        <f>24</f>
        <v>24</v>
      </c>
      <c r="G34" s="1">
        <f t="shared" si="0"/>
        <v>24</v>
      </c>
    </row>
    <row r="35" spans="1:10">
      <c r="A35" s="1"/>
      <c r="B35" s="1" t="s">
        <v>48</v>
      </c>
      <c r="C35" s="1" t="s">
        <v>25</v>
      </c>
      <c r="D35" s="1">
        <v>12</v>
      </c>
      <c r="E35" s="10"/>
      <c r="F35" s="1">
        <f>1680+5850</f>
        <v>7530</v>
      </c>
      <c r="G35" s="1">
        <f t="shared" si="0"/>
        <v>7530</v>
      </c>
    </row>
    <row r="36" spans="1:10">
      <c r="A36" s="1"/>
      <c r="B36" s="1" t="s">
        <v>49</v>
      </c>
      <c r="C36" s="1" t="s">
        <v>25</v>
      </c>
      <c r="D36" s="1">
        <v>2</v>
      </c>
      <c r="E36" s="10"/>
      <c r="F36" s="1">
        <f>23.5+174+120</f>
        <v>317.5</v>
      </c>
      <c r="G36" s="1">
        <f t="shared" si="0"/>
        <v>317.5</v>
      </c>
    </row>
    <row r="37" spans="1:10">
      <c r="A37" s="1"/>
      <c r="B37" s="1" t="s">
        <v>50</v>
      </c>
      <c r="C37" s="1" t="s">
        <v>25</v>
      </c>
      <c r="D37" s="1">
        <v>1</v>
      </c>
      <c r="E37" s="10"/>
      <c r="F37" s="1">
        <v>10000</v>
      </c>
      <c r="G37" s="1">
        <f t="shared" si="0"/>
        <v>10000</v>
      </c>
    </row>
    <row r="38" spans="1:10">
      <c r="A38" s="1"/>
      <c r="B38" s="1" t="s">
        <v>51</v>
      </c>
      <c r="C38" s="1" t="s">
        <v>26</v>
      </c>
      <c r="D38" s="1">
        <v>5</v>
      </c>
      <c r="E38" s="10"/>
      <c r="F38" s="1"/>
      <c r="G38" s="1"/>
    </row>
    <row r="39" spans="1:10">
      <c r="A39" s="1"/>
      <c r="B39" s="1" t="s">
        <v>52</v>
      </c>
      <c r="C39" s="1" t="s">
        <v>26</v>
      </c>
      <c r="D39" s="1">
        <v>8</v>
      </c>
      <c r="E39" s="10"/>
      <c r="F39" s="1">
        <f>1170</f>
        <v>1170</v>
      </c>
      <c r="G39" s="1">
        <f t="shared" si="0"/>
        <v>1170</v>
      </c>
    </row>
    <row r="40" spans="1:10">
      <c r="A40" s="1"/>
      <c r="B40" s="1" t="s">
        <v>53</v>
      </c>
      <c r="C40" s="1" t="s">
        <v>10</v>
      </c>
      <c r="D40" s="1">
        <v>15</v>
      </c>
      <c r="E40" s="10"/>
      <c r="F40" s="1">
        <f>3780+50</f>
        <v>3830</v>
      </c>
      <c r="G40" s="1">
        <f t="shared" si="0"/>
        <v>3830</v>
      </c>
    </row>
    <row r="41" spans="1:10">
      <c r="A41" s="1"/>
      <c r="B41" s="1" t="s">
        <v>54</v>
      </c>
      <c r="C41" s="1"/>
      <c r="D41" s="1"/>
      <c r="E41" s="1"/>
      <c r="F41" s="1"/>
      <c r="G41" s="1"/>
    </row>
    <row r="42" spans="1:10">
      <c r="A42" s="1"/>
      <c r="B42" s="14" t="s">
        <v>15</v>
      </c>
      <c r="C42" s="1"/>
      <c r="D42" s="1"/>
      <c r="E42" s="1"/>
      <c r="F42" s="1"/>
      <c r="G42" s="4">
        <f>SUM(G18:G41)</f>
        <v>84208.03</v>
      </c>
    </row>
    <row r="43" spans="1:10">
      <c r="A43" s="4">
        <v>9</v>
      </c>
      <c r="B43" s="4" t="s">
        <v>14</v>
      </c>
      <c r="C43" s="1"/>
      <c r="D43" s="1"/>
      <c r="E43" s="1"/>
      <c r="F43" s="1"/>
      <c r="G43" s="1"/>
      <c r="J43" s="24"/>
    </row>
    <row r="44" spans="1:10">
      <c r="A44" s="1"/>
      <c r="B44" s="8" t="s">
        <v>0</v>
      </c>
      <c r="C44" s="1"/>
      <c r="D44" s="1"/>
      <c r="E44" s="1"/>
      <c r="F44" s="1"/>
      <c r="G44" s="21">
        <f>4298.9*12*1.3</f>
        <v>67062.84</v>
      </c>
      <c r="J44" s="24"/>
    </row>
    <row r="45" spans="1:10">
      <c r="A45" s="1"/>
      <c r="B45" s="13" t="s">
        <v>56</v>
      </c>
      <c r="C45" s="1"/>
      <c r="D45" s="1"/>
      <c r="E45" s="1"/>
      <c r="F45" s="1"/>
      <c r="G45" s="23">
        <v>46428.12</v>
      </c>
    </row>
    <row r="46" spans="1:10">
      <c r="A46" s="1"/>
      <c r="B46" s="13" t="s">
        <v>55</v>
      </c>
      <c r="C46" s="1"/>
      <c r="D46" s="1"/>
      <c r="E46" s="1"/>
      <c r="F46" s="1"/>
      <c r="G46" s="23">
        <v>20634.72</v>
      </c>
    </row>
    <row r="47" spans="1:10">
      <c r="A47" s="4">
        <v>10</v>
      </c>
      <c r="B47" s="4" t="s">
        <v>1</v>
      </c>
      <c r="C47" s="1"/>
      <c r="D47" s="1"/>
      <c r="E47" s="1"/>
      <c r="F47" s="1"/>
      <c r="G47" s="22">
        <v>157339.74</v>
      </c>
    </row>
    <row r="48" spans="1:10">
      <c r="A48" s="1"/>
      <c r="B48" s="1"/>
      <c r="C48" s="1"/>
      <c r="D48" s="1"/>
      <c r="E48" s="1"/>
      <c r="F48" s="1"/>
      <c r="G48" s="3">
        <f>SUM(G44:G47)</f>
        <v>291465.42</v>
      </c>
    </row>
    <row r="49" spans="1:7" ht="37" customHeight="1">
      <c r="A49" s="1"/>
      <c r="B49" s="4" t="s">
        <v>31</v>
      </c>
      <c r="C49" s="1"/>
      <c r="D49" s="1"/>
      <c r="E49" s="1"/>
      <c r="F49" s="1"/>
      <c r="G49" s="3">
        <f>G48+G42+G16</f>
        <v>923948.81</v>
      </c>
    </row>
    <row r="50" spans="1:7" ht="36" customHeight="1">
      <c r="A50" s="1"/>
      <c r="B50" s="4" t="s">
        <v>58</v>
      </c>
      <c r="C50" s="1"/>
      <c r="D50" s="1"/>
      <c r="E50" s="1"/>
      <c r="F50" s="1"/>
      <c r="G50" s="15">
        <v>54482.6</v>
      </c>
    </row>
  </sheetData>
  <mergeCells count="2">
    <mergeCell ref="B1:G1"/>
    <mergeCell ref="B7:G7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2018-09-13T06:11:53Z</cp:lastPrinted>
  <dcterms:created xsi:type="dcterms:W3CDTF">2006-09-16T00:00:00Z</dcterms:created>
  <dcterms:modified xsi:type="dcterms:W3CDTF">2018-12-10T04:50:54Z</dcterms:modified>
</cp:coreProperties>
</file>