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2400" yWindow="280" windowWidth="25360" windowHeight="15820" activeTab="1"/>
  </bookViews>
  <sheets>
    <sheet name="1" sheetId="1" r:id="rId1"/>
    <sheet name="расшифровка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G7" i="2"/>
  <c r="G6" i="2"/>
  <c r="G5" i="2"/>
  <c r="G12" i="2"/>
  <c r="G17" i="2"/>
  <c r="G34" i="2"/>
  <c r="G33" i="2"/>
  <c r="G32" i="2"/>
  <c r="F14" i="2"/>
  <c r="F29" i="2"/>
  <c r="F15" i="2"/>
  <c r="F11" i="2"/>
  <c r="F28" i="2"/>
  <c r="F26" i="2"/>
  <c r="F24" i="2"/>
  <c r="F22" i="2"/>
  <c r="F21" i="2"/>
  <c r="F20" i="2"/>
  <c r="E11" i="2"/>
  <c r="G11" i="2"/>
  <c r="G14" i="2"/>
  <c r="E15" i="2"/>
  <c r="G15" i="2"/>
  <c r="G20" i="2"/>
  <c r="G21" i="2"/>
  <c r="G22" i="2"/>
  <c r="G23" i="2"/>
  <c r="G24" i="2"/>
  <c r="G25" i="2"/>
  <c r="G26" i="2"/>
  <c r="G27" i="2"/>
  <c r="G28" i="2"/>
  <c r="G29" i="2"/>
  <c r="G30" i="2"/>
  <c r="G35" i="2"/>
  <c r="G36" i="2"/>
  <c r="A18" i="1"/>
  <c r="A17" i="1"/>
  <c r="A16" i="1"/>
  <c r="A15" i="1"/>
  <c r="A11" i="1"/>
  <c r="A23" i="1"/>
  <c r="A24" i="1"/>
</calcChain>
</file>

<file path=xl/sharedStrings.xml><?xml version="1.0" encoding="utf-8"?>
<sst xmlns="http://schemas.openxmlformats.org/spreadsheetml/2006/main" count="80" uniqueCount="66">
  <si>
    <t xml:space="preserve">Сумма денежных средств, ежемесячно выставляемая жителям: </t>
  </si>
  <si>
    <t>Расход, ( руб.)</t>
  </si>
  <si>
    <t>Наименование расхода</t>
  </si>
  <si>
    <t>Директор ООО "Новосел"</t>
  </si>
  <si>
    <t>А.А. Чумилин</t>
  </si>
  <si>
    <t>Долг перед УК</t>
  </si>
  <si>
    <t>за 2015-2016 года</t>
  </si>
  <si>
    <t>Контроль за тех. состоянием систем инженерно-технического обеспечения МКД</t>
  </si>
  <si>
    <t>Обслуживание системы отопления</t>
  </si>
  <si>
    <t>Работы по содержанию помещений, входящих в состав МКД</t>
  </si>
  <si>
    <t>Работы по содержанию земельного участка в холодный период года</t>
  </si>
  <si>
    <t>Работы по содержанию земельного участка в теплый период года</t>
  </si>
  <si>
    <t>Уборка контейнерной площадки</t>
  </si>
  <si>
    <t>Вывоз бытовых отдохов</t>
  </si>
  <si>
    <t>Аварийно-диспетчерская служба</t>
  </si>
  <si>
    <t>Расходы на управление</t>
  </si>
  <si>
    <t xml:space="preserve">Итого расходов в месяц </t>
  </si>
  <si>
    <t>Обслуживание и ремонт лифта</t>
  </si>
  <si>
    <t>Организация системы диспетчерского контроля и связи с кабиной лифта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</si>
  <si>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</si>
  <si>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</si>
  <si>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</si>
  <si>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</si>
  <si>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</si>
  <si>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</si>
  <si>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</si>
  <si>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Отчет о расходовании денежных средств на управление домом по адресу: ул. Красноармейская 9</t>
  </si>
  <si>
    <t>Общая площадь помещений:    28,29</t>
  </si>
  <si>
    <t>тариф действующий за период 2015-2016 г :   28,29 руб</t>
  </si>
  <si>
    <t>1926138,23 руб. ( 5673,79 кв.м * 28,29 руб )</t>
  </si>
  <si>
    <t>ФАКТИЧЕСКИЕ РАСХОДЫ НА УПРАВЛЕНИЕ ДОМОМ по ул. Красноармейская 9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</si>
  <si>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</si>
  <si>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</si>
  <si>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</si>
  <si>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</si>
  <si>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</si>
  <si>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</si>
  <si>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</si>
  <si>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шт</t>
  </si>
  <si>
    <t>Обеспечение устранения аварий</t>
  </si>
  <si>
    <t>Итого за содержание имущества МКД</t>
  </si>
  <si>
    <t>Итого расход в год</t>
  </si>
  <si>
    <t>Обкос придомовой территории</t>
  </si>
  <si>
    <t>Уборка (подметание лестничных площадок и маршей)</t>
  </si>
  <si>
    <t>м</t>
  </si>
  <si>
    <t>Проведение технических осмотров и устранение незначительных неисправностей в системах водопровода и канализации</t>
  </si>
  <si>
    <t>тепло-снабжения электрических сетей</t>
  </si>
  <si>
    <t>Промывка и опрессовка, регулировка и наладка систем отопления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</si>
  <si>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</si>
  <si>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</si>
  <si>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</si>
  <si>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</si>
  <si>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Обслуживание теплового узла</t>
  </si>
  <si>
    <t>Замена ОДПУ ХВС</t>
  </si>
  <si>
    <t>Посыпка придомовой территории смесью отсева и соли</t>
  </si>
  <si>
    <t>Долг 01/08/2018 года</t>
  </si>
  <si>
    <t>Стоимость выполненных работ по текущему ремонту и содержанию жилого дома №14 по ул. Норильская</t>
  </si>
  <si>
    <t>Итого по Норильская, 14</t>
  </si>
  <si>
    <t>Окраска масл сост ранее окр больших мет поверхностей конт за 1 раз</t>
  </si>
  <si>
    <t>Замена тройника на стояке ХВС в подвале</t>
  </si>
  <si>
    <t>Ремонт водосточной системы</t>
  </si>
  <si>
    <t>Установка манометра в ТУ</t>
  </si>
  <si>
    <t>Ремонт примыканий к вент шахтам</t>
  </si>
  <si>
    <t>Установка замка на дверь в подвал</t>
  </si>
  <si>
    <t>Герметизация кабельных каналов ВРУ</t>
  </si>
  <si>
    <t>Замена ламп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</si>
</sst>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4" fontId="0" fillId="0" borderId="1" xfId="0" applyNumberFormat="1" applyBorder="1"/>
    <xf numFmtId="4" fontId="0" fillId="0" borderId="1" xfId="0" applyNumberFormat="1" applyBorder="1" applyAlignment="1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4" fontId="3" fillId="0" borderId="1" xfId="0" applyNumberFormat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5" xfId="0" applyNumberFormat="1" applyFont="1" applyBorder="1"/>
    <xf numFmtId="0" fontId="0" fillId="0" borderId="1" xfId="0" applyBorder="1" applyAlignment="1">
      <alignment horizontal="right"/>
    </xf>
    <xf numFmtId="4" fontId="1" fillId="0" borderId="6" xfId="0" applyNumberFormat="1" applyFont="1" applyBorder="1"/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125" zoomScaleNormal="125" zoomScalePageLayoutView="125" workbookViewId="0">
      <selection activeCell="B28" sqref="B28"/>
    </sheetView>
  </sheetViews>
  <sheetFormatPr baseColWidth="10" defaultColWidth="8.83203125" defaultRowHeight="14" x14ac:dyDescent="0"/>
  <cols>
    <col min="1" max="1" width="20.83203125" style="3" customWidth="1"/>
    <col min="2" max="2" width="61.33203125" customWidth="1"/>
  </cols>
  <sheetData>
    <row r="1" spans="1:2" ht="32.25" customHeight="1">
      <c r="A1" s="10" t="s">
        <v>26</v>
      </c>
      <c r="B1" s="11"/>
    </row>
    <row r="2" spans="1:2">
      <c r="A2" s="3" t="s">
        <v>6</v>
      </c>
    </row>
    <row r="4" spans="1:2" ht="22.5" customHeight="1">
      <c r="A4" s="3" t="s">
        <v>27</v>
      </c>
    </row>
    <row r="5" spans="1:2" ht="27.75" customHeight="1">
      <c r="A5" s="3" t="s">
        <v>28</v>
      </c>
    </row>
    <row r="6" spans="1:2" ht="28" customHeight="1">
      <c r="A6" s="3" t="s">
        <v>0</v>
      </c>
    </row>
    <row r="7" spans="1:2" ht="26" customHeight="1">
      <c r="A7" s="7" t="s">
        <v>29</v>
      </c>
    </row>
    <row r="8" spans="1:2" ht="31.5" customHeight="1">
      <c r="A8" s="4" t="s">
        <v>30</v>
      </c>
    </row>
    <row r="9" spans="1:2">
      <c r="A9" s="5" t="s">
        <v>1</v>
      </c>
      <c r="B9" s="1" t="s">
        <v>2</v>
      </c>
    </row>
    <row r="10" spans="1:2">
      <c r="A10" s="5"/>
      <c r="B10" s="1"/>
    </row>
    <row r="11" spans="1:2" ht="30" customHeight="1">
      <c r="A11" s="5">
        <f>7489.4+68085.48+4085.13+2042.56</f>
        <v>81702.569999999992</v>
      </c>
      <c r="B11" s="2" t="s">
        <v>7</v>
      </c>
    </row>
    <row r="12" spans="1:2">
      <c r="A12" s="5">
        <v>36085.300000000003</v>
      </c>
      <c r="B12" s="1" t="s">
        <v>8</v>
      </c>
    </row>
    <row r="13" spans="1:2">
      <c r="A13" s="5">
        <v>172256.26</v>
      </c>
      <c r="B13" s="1" t="s">
        <v>17</v>
      </c>
    </row>
    <row r="14" spans="1:2">
      <c r="A14" s="5">
        <v>714897.54</v>
      </c>
      <c r="B14" s="1" t="s">
        <v>18</v>
      </c>
    </row>
    <row r="15" spans="1:2">
      <c r="A15" s="5">
        <f>80340.87+10893.68+3404.27+6127.69+1361.71+2042.56</f>
        <v>104170.78</v>
      </c>
      <c r="B15" s="1" t="s">
        <v>9</v>
      </c>
    </row>
    <row r="16" spans="1:2">
      <c r="A16" s="5">
        <f>35404.45+5446.84</f>
        <v>40851.289999999994</v>
      </c>
      <c r="B16" s="1" t="s">
        <v>10</v>
      </c>
    </row>
    <row r="17" spans="1:2">
      <c r="A17" s="6">
        <f>26553.34+5446.84+680.85</f>
        <v>32681.03</v>
      </c>
      <c r="B17" s="1" t="s">
        <v>11</v>
      </c>
    </row>
    <row r="18" spans="1:2">
      <c r="A18" s="5">
        <f>8170.26+20425.64+680.85</f>
        <v>29276.75</v>
      </c>
      <c r="B18" s="1" t="s">
        <v>12</v>
      </c>
    </row>
    <row r="19" spans="1:2" ht="17" customHeight="1">
      <c r="A19" s="5">
        <v>177703.1</v>
      </c>
      <c r="B19" s="2" t="s">
        <v>13</v>
      </c>
    </row>
    <row r="20" spans="1:2" ht="17" customHeight="1">
      <c r="A20" s="5">
        <v>98723.95</v>
      </c>
      <c r="B20" s="2" t="s">
        <v>14</v>
      </c>
    </row>
    <row r="21" spans="1:2" ht="17" customHeight="1">
      <c r="A21" s="21">
        <v>29276.76</v>
      </c>
      <c r="B21" s="26" t="s">
        <v>31</v>
      </c>
    </row>
    <row r="22" spans="1:2">
      <c r="A22" s="5">
        <v>408512.88</v>
      </c>
      <c r="B22" s="2" t="s">
        <v>15</v>
      </c>
    </row>
    <row r="23" spans="1:2">
      <c r="A23" s="8">
        <f>SUM(A11:A22)</f>
        <v>1926138.21</v>
      </c>
      <c r="B23" s="9" t="s">
        <v>41</v>
      </c>
    </row>
    <row r="24" spans="1:2" ht="25" customHeight="1">
      <c r="A24" s="8">
        <f>A23/12</f>
        <v>160511.51749999999</v>
      </c>
      <c r="B24" s="13" t="s">
        <v>16</v>
      </c>
    </row>
    <row r="25" spans="1:2" ht="25" customHeight="1"/>
    <row r="26" spans="1:2" ht="16" customHeight="1">
      <c r="A26" s="14">
        <v>382858.62</v>
      </c>
      <c r="B26" s="1" t="s">
        <v>5</v>
      </c>
    </row>
    <row r="28" spans="1:2">
      <c r="A28" s="15"/>
      <c r="B28" s="16"/>
    </row>
    <row r="32" spans="1:2">
      <c r="A32" s="3" t="s">
        <v>3</v>
      </c>
      <c r="B32" s="12" t="s">
        <v>4</v>
      </c>
    </row>
  </sheetData>
  <phoneticPr fontId="2" type="noConversion"/>
  <pageMargins left="0.70000000000000007" right="0.70000000000000007" top="0.75000000000000011" bottom="0.75000000000000011" header="0.30000000000000004" footer="0.3000000000000000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25" zoomScaleNormal="125" zoomScalePageLayoutView="125" workbookViewId="0">
      <selection activeCell="D16" sqref="D16"/>
    </sheetView>
  </sheetViews>
  <sheetFormatPr baseColWidth="10" defaultColWidth="8.83203125" defaultRowHeight="14" x14ac:dyDescent="0"/>
  <cols>
    <col min="1" max="1" width="4.5" customWidth="1"/>
    <col min="2" max="2" width="55.832031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32" t="s">
        <v>56</v>
      </c>
      <c r="C1" s="32"/>
      <c r="D1" s="32"/>
      <c r="E1" s="32"/>
      <c r="F1" s="32"/>
      <c r="G1" s="32"/>
      <c r="H1" s="18"/>
      <c r="I1" s="18"/>
    </row>
    <row r="2" spans="1:9" ht="42" customHeight="1">
      <c r="A2" s="17" t="s">
        <v>25</v>
      </c>
      <c r="B2" s="17" t="s">
        <v>19</v>
      </c>
      <c r="C2" s="17" t="s">
        <v>20</v>
      </c>
      <c r="D2" s="17" t="s">
        <v>21</v>
      </c>
      <c r="E2" s="17" t="s">
        <v>22</v>
      </c>
      <c r="F2" s="17" t="s">
        <v>23</v>
      </c>
      <c r="G2" s="17" t="s">
        <v>24</v>
      </c>
    </row>
    <row r="3" spans="1:9">
      <c r="A3" s="9">
        <v>1</v>
      </c>
      <c r="B3" s="9" t="s">
        <v>32</v>
      </c>
      <c r="C3" s="1"/>
      <c r="D3" s="1"/>
      <c r="E3" s="1"/>
      <c r="F3" s="1"/>
      <c r="G3" s="5"/>
    </row>
    <row r="4" spans="1:9">
      <c r="A4" s="1">
        <v>1.1000000000000001</v>
      </c>
      <c r="B4" s="20" t="s">
        <v>45</v>
      </c>
      <c r="C4" s="20"/>
      <c r="D4" s="20"/>
      <c r="E4" s="20"/>
      <c r="F4" s="20"/>
      <c r="G4" s="19"/>
    </row>
    <row r="5" spans="1:9">
      <c r="A5" s="1"/>
      <c r="B5" s="20" t="s">
        <v>46</v>
      </c>
      <c r="C5" s="20"/>
      <c r="D5" s="20"/>
      <c r="E5" s="20"/>
      <c r="F5" s="20"/>
      <c r="G5" s="19">
        <f>1.35*1567.5*12</f>
        <v>25393.5</v>
      </c>
    </row>
    <row r="6" spans="1:9">
      <c r="A6" s="1">
        <v>1.2</v>
      </c>
      <c r="B6" s="20" t="s">
        <v>47</v>
      </c>
      <c r="C6" s="20"/>
      <c r="D6" s="20"/>
      <c r="E6" s="20"/>
      <c r="F6" s="20"/>
      <c r="G6" s="19">
        <f>0.71*1567.5*12</f>
        <v>13355.099999999999</v>
      </c>
    </row>
    <row r="7" spans="1:9">
      <c r="A7" s="1">
        <v>1.3</v>
      </c>
      <c r="B7" s="20" t="s">
        <v>52</v>
      </c>
      <c r="C7" s="20"/>
      <c r="D7" s="20"/>
      <c r="E7" s="20"/>
      <c r="F7" s="20"/>
      <c r="G7" s="19">
        <f>1.12*1567.5*12</f>
        <v>21067.200000000001</v>
      </c>
    </row>
    <row r="8" spans="1:9">
      <c r="A8" s="1"/>
      <c r="B8" s="20"/>
      <c r="C8" s="20"/>
      <c r="D8" s="20"/>
      <c r="E8" s="20"/>
      <c r="F8" s="20"/>
      <c r="G8" s="19"/>
    </row>
    <row r="9" spans="1:9">
      <c r="A9" s="9">
        <v>2</v>
      </c>
      <c r="B9" s="33" t="s">
        <v>33</v>
      </c>
      <c r="C9" s="34"/>
      <c r="D9" s="34"/>
      <c r="E9" s="34"/>
      <c r="F9" s="34"/>
      <c r="G9" s="35"/>
    </row>
    <row r="10" spans="1:9">
      <c r="A10" s="1"/>
      <c r="B10" s="9" t="s">
        <v>48</v>
      </c>
      <c r="C10" s="1"/>
      <c r="D10" s="25"/>
      <c r="E10" s="1"/>
      <c r="F10" s="1"/>
      <c r="G10" s="1"/>
    </row>
    <row r="11" spans="1:9">
      <c r="A11" s="1"/>
      <c r="B11" s="1" t="s">
        <v>43</v>
      </c>
      <c r="C11" s="23" t="s">
        <v>34</v>
      </c>
      <c r="D11" s="1">
        <v>244.2</v>
      </c>
      <c r="E11" s="24">
        <f>4000*12</f>
        <v>48000</v>
      </c>
      <c r="F11" s="1">
        <f>635.82+73.35+26.7+27+27.1+125+27+47.19+29.72+29.51+48.33+25.56+90.2+25.56+145+25.56+145+25.56</f>
        <v>1579.1599999999999</v>
      </c>
      <c r="G11" s="1">
        <f>F11+E11</f>
        <v>49579.16</v>
      </c>
    </row>
    <row r="12" spans="1:9">
      <c r="A12" s="1"/>
      <c r="B12" s="1" t="s">
        <v>35</v>
      </c>
      <c r="C12" s="23" t="s">
        <v>34</v>
      </c>
      <c r="D12" s="1">
        <v>641.95000000000005</v>
      </c>
      <c r="E12" s="24"/>
      <c r="F12" s="1"/>
      <c r="G12" s="1">
        <f>0.18*1567.5*12</f>
        <v>3385.7999999999997</v>
      </c>
    </row>
    <row r="13" spans="1:9">
      <c r="A13" s="1"/>
      <c r="B13" s="9" t="s">
        <v>49</v>
      </c>
      <c r="C13" s="23"/>
      <c r="D13" s="1"/>
      <c r="E13" s="24"/>
      <c r="F13" s="1"/>
      <c r="G13" s="1"/>
    </row>
    <row r="14" spans="1:9">
      <c r="A14" s="1"/>
      <c r="B14" s="1" t="s">
        <v>36</v>
      </c>
      <c r="C14" s="23" t="s">
        <v>34</v>
      </c>
      <c r="D14" s="1">
        <v>1800</v>
      </c>
      <c r="E14" s="24">
        <v>48000</v>
      </c>
      <c r="F14" s="1">
        <f>41.44+8+24+103.6+42.7+255.42+62.16+1460+291+25.9+100+25.9+28+51.8+36.26+50</f>
        <v>2606.1800000000003</v>
      </c>
      <c r="G14" s="1">
        <f>F14+E14</f>
        <v>50606.18</v>
      </c>
    </row>
    <row r="15" spans="1:9">
      <c r="A15" s="1"/>
      <c r="B15" s="1" t="s">
        <v>42</v>
      </c>
      <c r="C15" s="23" t="s">
        <v>34</v>
      </c>
      <c r="D15" s="30">
        <v>450</v>
      </c>
      <c r="E15" s="24">
        <f>4000*6</f>
        <v>24000</v>
      </c>
      <c r="F15" s="5">
        <f>41.45+40+17.22+10+82.72+20+38+69.2+78.36+600+17.3+13.85+12.68+38.6+30+35</f>
        <v>1144.3799999999999</v>
      </c>
      <c r="G15" s="22">
        <f>F15+E15</f>
        <v>25144.38</v>
      </c>
    </row>
    <row r="16" spans="1:9">
      <c r="A16" s="1"/>
      <c r="B16" s="9" t="s">
        <v>50</v>
      </c>
      <c r="C16" s="1"/>
      <c r="D16" s="1"/>
      <c r="E16" s="1"/>
      <c r="F16" s="1"/>
      <c r="G16" s="1"/>
    </row>
    <row r="17" spans="1:7">
      <c r="A17" s="1"/>
      <c r="B17" s="1" t="s">
        <v>37</v>
      </c>
      <c r="C17" s="1"/>
      <c r="D17" s="1"/>
      <c r="E17" s="1"/>
      <c r="F17" s="5"/>
      <c r="G17" s="28">
        <f>4.15*1567.5*12</f>
        <v>78061.500000000015</v>
      </c>
    </row>
    <row r="18" spans="1:7">
      <c r="A18" s="1"/>
      <c r="B18" s="1"/>
      <c r="C18" s="1"/>
      <c r="D18" s="1"/>
      <c r="E18" s="1"/>
      <c r="F18" s="25"/>
      <c r="G18" s="29">
        <f>SUM(G5:G17)</f>
        <v>266592.82</v>
      </c>
    </row>
    <row r="19" spans="1:7">
      <c r="A19" s="1"/>
      <c r="B19" s="9" t="s">
        <v>51</v>
      </c>
      <c r="C19" s="1"/>
      <c r="D19" s="1"/>
      <c r="E19" s="1"/>
      <c r="F19" s="25"/>
      <c r="G19" s="25"/>
    </row>
    <row r="20" spans="1:7">
      <c r="A20" s="1"/>
      <c r="B20" s="1" t="s">
        <v>58</v>
      </c>
      <c r="C20" s="1" t="s">
        <v>34</v>
      </c>
      <c r="D20" s="1">
        <v>10</v>
      </c>
      <c r="E20" s="23"/>
      <c r="F20" s="1">
        <f>186+44.01+245</f>
        <v>475.01</v>
      </c>
      <c r="G20" s="1">
        <f>F20</f>
        <v>475.01</v>
      </c>
    </row>
    <row r="21" spans="1:7">
      <c r="A21" s="1"/>
      <c r="B21" s="1" t="s">
        <v>59</v>
      </c>
      <c r="C21" s="1" t="s">
        <v>38</v>
      </c>
      <c r="D21" s="1">
        <v>1</v>
      </c>
      <c r="E21" s="23"/>
      <c r="F21" s="1">
        <f>342+21</f>
        <v>363</v>
      </c>
      <c r="G21" s="1">
        <f>F21</f>
        <v>363</v>
      </c>
    </row>
    <row r="22" spans="1:7">
      <c r="A22" s="1"/>
      <c r="B22" s="1" t="s">
        <v>60</v>
      </c>
      <c r="C22" s="1" t="s">
        <v>44</v>
      </c>
      <c r="D22" s="1">
        <v>3</v>
      </c>
      <c r="E22" s="23"/>
      <c r="F22" s="1">
        <f>132+570+8010+855+78</f>
        <v>9645</v>
      </c>
      <c r="G22" s="1">
        <f>F22</f>
        <v>9645</v>
      </c>
    </row>
    <row r="23" spans="1:7">
      <c r="A23" s="1"/>
      <c r="B23" s="1" t="s">
        <v>54</v>
      </c>
      <c r="C23" s="1" t="s">
        <v>34</v>
      </c>
      <c r="D23" s="1">
        <v>40</v>
      </c>
      <c r="E23" s="23"/>
      <c r="F23" s="1"/>
      <c r="G23" s="1">
        <f>F23</f>
        <v>0</v>
      </c>
    </row>
    <row r="24" spans="1:7">
      <c r="A24" s="1"/>
      <c r="B24" s="1" t="s">
        <v>53</v>
      </c>
      <c r="C24" s="1" t="s">
        <v>38</v>
      </c>
      <c r="D24" s="1">
        <v>1</v>
      </c>
      <c r="E24" s="23"/>
      <c r="F24" s="1">
        <f>41+3990</f>
        <v>4031</v>
      </c>
      <c r="G24" s="1">
        <f>F24</f>
        <v>4031</v>
      </c>
    </row>
    <row r="25" spans="1:7">
      <c r="A25" s="1"/>
      <c r="B25" s="1" t="s">
        <v>61</v>
      </c>
      <c r="C25" s="1" t="s">
        <v>38</v>
      </c>
      <c r="D25" s="1">
        <v>2</v>
      </c>
      <c r="E25" s="1"/>
      <c r="F25" s="1">
        <v>986</v>
      </c>
      <c r="G25" s="1">
        <f t="shared" ref="G25:G27" si="0">F25</f>
        <v>986</v>
      </c>
    </row>
    <row r="26" spans="1:7">
      <c r="A26" s="1"/>
      <c r="B26" s="1" t="s">
        <v>62</v>
      </c>
      <c r="C26" s="1" t="s">
        <v>38</v>
      </c>
      <c r="D26" s="1">
        <v>1</v>
      </c>
      <c r="E26" s="1"/>
      <c r="F26" s="1">
        <f>2448</f>
        <v>2448</v>
      </c>
      <c r="G26" s="1">
        <f t="shared" si="0"/>
        <v>2448</v>
      </c>
    </row>
    <row r="27" spans="1:7">
      <c r="A27" s="1"/>
      <c r="B27" s="1" t="s">
        <v>63</v>
      </c>
      <c r="C27" s="1" t="s">
        <v>38</v>
      </c>
      <c r="D27" s="1">
        <v>1</v>
      </c>
      <c r="E27" s="1"/>
      <c r="F27" s="1">
        <v>200</v>
      </c>
      <c r="G27" s="1">
        <f t="shared" si="0"/>
        <v>200</v>
      </c>
    </row>
    <row r="28" spans="1:7">
      <c r="A28" s="1"/>
      <c r="B28" s="1" t="s">
        <v>64</v>
      </c>
      <c r="C28" s="1" t="s">
        <v>38</v>
      </c>
      <c r="D28" s="1">
        <v>5</v>
      </c>
      <c r="E28" s="1"/>
      <c r="F28" s="1">
        <f>335+776</f>
        <v>1111</v>
      </c>
      <c r="G28" s="1">
        <f>F28</f>
        <v>1111</v>
      </c>
    </row>
    <row r="29" spans="1:7">
      <c r="A29" s="1"/>
      <c r="B29" s="1" t="s">
        <v>65</v>
      </c>
      <c r="C29" s="1" t="s">
        <v>38</v>
      </c>
      <c r="D29" s="1">
        <v>8</v>
      </c>
      <c r="E29" s="1"/>
      <c r="F29" s="1">
        <f>150+200+136</f>
        <v>486</v>
      </c>
      <c r="G29" s="1">
        <f t="shared" ref="G29" si="1">F29</f>
        <v>486</v>
      </c>
    </row>
    <row r="30" spans="1:7">
      <c r="A30" s="1"/>
      <c r="B30" s="27" t="s">
        <v>40</v>
      </c>
      <c r="C30" s="1"/>
      <c r="D30" s="1"/>
      <c r="E30" s="1"/>
      <c r="F30" s="1"/>
      <c r="G30" s="9">
        <f>SUM(G20:G29)</f>
        <v>19745.010000000002</v>
      </c>
    </row>
    <row r="31" spans="1:7">
      <c r="A31" s="9">
        <v>9</v>
      </c>
      <c r="B31" s="9" t="s">
        <v>39</v>
      </c>
      <c r="C31" s="1"/>
      <c r="D31" s="1"/>
      <c r="E31" s="1"/>
      <c r="F31" s="1"/>
      <c r="G31" s="1"/>
    </row>
    <row r="32" spans="1:7">
      <c r="A32" s="1"/>
      <c r="B32" s="20" t="s">
        <v>14</v>
      </c>
      <c r="C32" s="1"/>
      <c r="D32" s="1"/>
      <c r="E32" s="1"/>
      <c r="F32" s="1"/>
      <c r="G32" s="5">
        <f>1.3*1567.5*12</f>
        <v>24453</v>
      </c>
    </row>
    <row r="33" spans="1:7">
      <c r="A33" s="1"/>
      <c r="B33" s="26" t="s">
        <v>31</v>
      </c>
      <c r="C33" s="1"/>
      <c r="D33" s="1"/>
      <c r="E33" s="1"/>
      <c r="F33" s="1"/>
      <c r="G33" s="21">
        <f>0.8*1567.5*12</f>
        <v>15048</v>
      </c>
    </row>
    <row r="34" spans="1:7">
      <c r="A34" s="9">
        <v>10</v>
      </c>
      <c r="B34" s="9" t="s">
        <v>15</v>
      </c>
      <c r="C34" s="1"/>
      <c r="D34" s="1"/>
      <c r="E34" s="1"/>
      <c r="F34" s="1"/>
      <c r="G34" s="5">
        <f>3.45*1567.5*12</f>
        <v>64894.5</v>
      </c>
    </row>
    <row r="35" spans="1:7">
      <c r="A35" s="1"/>
      <c r="B35" s="1"/>
      <c r="C35" s="1"/>
      <c r="D35" s="1"/>
      <c r="E35" s="1"/>
      <c r="F35" s="1"/>
      <c r="G35" s="8">
        <f>SUM(G32:G34)</f>
        <v>104395.5</v>
      </c>
    </row>
    <row r="36" spans="1:7" ht="37" customHeight="1">
      <c r="A36" s="1"/>
      <c r="B36" s="9" t="s">
        <v>57</v>
      </c>
      <c r="C36" s="1"/>
      <c r="D36" s="1"/>
      <c r="E36" s="1"/>
      <c r="F36" s="1"/>
      <c r="G36" s="8">
        <f>G35+G30+G18</f>
        <v>390733.33</v>
      </c>
    </row>
    <row r="37" spans="1:7" ht="36" customHeight="1">
      <c r="A37" s="1"/>
      <c r="B37" s="9" t="s">
        <v>55</v>
      </c>
      <c r="C37" s="1"/>
      <c r="D37" s="1"/>
      <c r="E37" s="1"/>
      <c r="F37" s="1"/>
      <c r="G37" s="31">
        <v>45234.94</v>
      </c>
    </row>
  </sheetData>
  <mergeCells count="2">
    <mergeCell ref="B1:G1"/>
    <mergeCell ref="B9:G9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2018-12-10T23:49:56Z</dcterms:modified>
</cp:coreProperties>
</file>