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8705"/>
  <workbookPr filterPrivacy="1" autoCompressPictures="0"/>
  <bookViews>
    <workbookView xWindow="0" yWindow="0" windowWidth="25600" windowHeight="16060"/>
  </bookViews>
  <sheets>
    <sheet name="расшифровка" sheetId="2" r:id="rId1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41" i="2" l="1"/>
  <c r="G36" i="2"/>
  <c r="G9" i="2"/>
  <c r="G21" i="2"/>
  <c r="G26" i="2"/>
  <c r="G34" i="2"/>
  <c r="G33" i="2"/>
  <c r="F15" i="2"/>
  <c r="F33" i="2"/>
  <c r="F11" i="2"/>
  <c r="G32" i="2"/>
  <c r="G31" i="2"/>
  <c r="G30" i="2"/>
  <c r="F18" i="2"/>
  <c r="F30" i="2"/>
  <c r="G29" i="2"/>
  <c r="G28" i="2"/>
  <c r="G20" i="2"/>
  <c r="G40" i="2"/>
  <c r="G39" i="2"/>
  <c r="G38" i="2"/>
  <c r="E13" i="2"/>
  <c r="E12" i="2"/>
  <c r="G17" i="2"/>
  <c r="G16" i="2"/>
  <c r="E17" i="2"/>
  <c r="E16" i="2"/>
  <c r="E18" i="2"/>
  <c r="E15" i="2"/>
  <c r="G13" i="2"/>
  <c r="G12" i="2"/>
  <c r="E11" i="2"/>
  <c r="G4" i="2"/>
  <c r="G8" i="2"/>
  <c r="G6" i="2"/>
  <c r="G18" i="2"/>
  <c r="G11" i="2"/>
  <c r="G15" i="2"/>
  <c r="G7" i="2"/>
  <c r="G5" i="2"/>
  <c r="G23" i="2"/>
  <c r="G24" i="2"/>
  <c r="G25" i="2"/>
  <c r="G27" i="2"/>
  <c r="G42" i="2"/>
</calcChain>
</file>

<file path=xl/sharedStrings.xml><?xml version="1.0" encoding="utf-8"?>
<sst xmlns="http://schemas.openxmlformats.org/spreadsheetml/2006/main" count="67" uniqueCount="50">
  <si>
    <t>Аварийно-диспетчерская служба</t>
  </si>
  <si>
    <t>Расходы на управление</t>
  </si>
  <si>
    <t>Наименование работ</t>
  </si>
  <si>
    <t>ед. изм</t>
  </si>
  <si>
    <t>Объем</t>
  </si>
  <si>
    <t>материалы, руб</t>
  </si>
  <si>
    <t>Итого стоимость работ, руб</t>
  </si>
  <si>
    <t>№ п/п</t>
  </si>
  <si>
    <t>Устранение аварий по заявкам населения</t>
  </si>
  <si>
    <t>кв м</t>
  </si>
  <si>
    <t>Дератизация и дезинсекция</t>
  </si>
  <si>
    <t>Уборка придомовой территории</t>
  </si>
  <si>
    <t>Вывоз ТБО, организация мест накопления ТБО</t>
  </si>
  <si>
    <t>Обеспечение устранения аварий</t>
  </si>
  <si>
    <t>Итого за содержание имущества МКД</t>
  </si>
  <si>
    <t>Обкос придомовой территории</t>
  </si>
  <si>
    <t>2.1. Работы по содержанию помещений</t>
  </si>
  <si>
    <t>2.2. Работы по содержанию придомовой территории</t>
  </si>
  <si>
    <t>2.3. Работы по обеспечению вывоза бытовых отходов</t>
  </si>
  <si>
    <t>2.4.Работы по содержанию помещений</t>
  </si>
  <si>
    <t>Промывка и регулировка системы отопления</t>
  </si>
  <si>
    <t xml:space="preserve">Итого </t>
  </si>
  <si>
    <t xml:space="preserve">Влажная протирка элементов </t>
  </si>
  <si>
    <t>шт</t>
  </si>
  <si>
    <t>з/плата в год</t>
  </si>
  <si>
    <t>Контроль за техническим состоянием инженерно-технического обеспечения МКД:</t>
  </si>
  <si>
    <t>кг</t>
  </si>
  <si>
    <t>Рассеиватель РПА</t>
  </si>
  <si>
    <t>водоснобжения и водоотведения, отопления, электрооборудования</t>
  </si>
  <si>
    <t>Съем показаний ИПУ и ОДПУ</t>
  </si>
  <si>
    <t>Обслуживание теплового узла</t>
  </si>
  <si>
    <t>Итого</t>
  </si>
  <si>
    <t>Итого по Бабушкина 26</t>
  </si>
  <si>
    <t>Стоимость выполненных работ по текущему ремонту и содержанию жилого дома №26 по ул. Бабушкина</t>
  </si>
  <si>
    <t>Поверка теплового прибора учета</t>
  </si>
  <si>
    <t>Сухая и влажная уборка</t>
  </si>
  <si>
    <t>Уборка контейнорной площадки</t>
  </si>
  <si>
    <t>Уборка крыльца, площадки перед входом в подъезд</t>
  </si>
  <si>
    <t>Электропатроны Е27</t>
  </si>
  <si>
    <t>Замок навесной аллюр</t>
  </si>
  <si>
    <t>Штукатурка</t>
  </si>
  <si>
    <t>Шпатлевка</t>
  </si>
  <si>
    <t>Сухая смесь</t>
  </si>
  <si>
    <t>Шуруп МСЦШ 4,2 *19</t>
  </si>
  <si>
    <t>ЧК контрогайка чугунная</t>
  </si>
  <si>
    <t xml:space="preserve">Окраска масл сост-ми окраш-х поверхностей контейнеров </t>
  </si>
  <si>
    <t>Лампа светодиодная</t>
  </si>
  <si>
    <t>Замена двери в плдъезд</t>
  </si>
  <si>
    <t>Замок ВС2-27</t>
  </si>
  <si>
    <t>Долг на 30/06/2019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</si>
</sst>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8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4"/>
      <color theme="1"/>
      <name val="Calibri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9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41">
    <xf numFmtId="0" fontId="0" fillId="0" borderId="0" xfId="0"/>
    <xf numFmtId="0" fontId="0" fillId="0" borderId="1" xfId="0" applyBorder="1"/>
    <xf numFmtId="4" fontId="0" fillId="0" borderId="1" xfId="0" applyNumberFormat="1" applyBorder="1"/>
    <xf numFmtId="0" fontId="1" fillId="0" borderId="1" xfId="0" applyFont="1" applyBorder="1"/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4" fontId="0" fillId="0" borderId="1" xfId="0" applyNumberFormat="1" applyBorder="1" applyAlignment="1">
      <alignment horizontal="right" vertical="center"/>
    </xf>
    <xf numFmtId="0" fontId="0" fillId="0" borderId="1" xfId="0" applyFont="1" applyBorder="1"/>
    <xf numFmtId="4" fontId="3" fillId="0" borderId="1" xfId="0" applyNumberFormat="1" applyFont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1" xfId="0" applyFill="1" applyBorder="1" applyAlignment="1">
      <alignment wrapText="1"/>
    </xf>
    <xf numFmtId="0" fontId="0" fillId="0" borderId="1" xfId="0" applyBorder="1" applyAlignment="1">
      <alignment horizontal="right"/>
    </xf>
    <xf numFmtId="4" fontId="3" fillId="0" borderId="1" xfId="0" applyNumberFormat="1" applyFont="1" applyBorder="1" applyAlignment="1">
      <alignment horizontal="right" vertical="center"/>
    </xf>
    <xf numFmtId="0" fontId="1" fillId="0" borderId="1" xfId="0" applyFont="1" applyBorder="1" applyAlignment="1"/>
    <xf numFmtId="0" fontId="0" fillId="0" borderId="1" xfId="0" applyFont="1" applyBorder="1" applyAlignment="1"/>
    <xf numFmtId="0" fontId="1" fillId="0" borderId="4" xfId="0" applyFont="1" applyBorder="1" applyAlignment="1"/>
    <xf numFmtId="0" fontId="1" fillId="0" borderId="6" xfId="0" applyFont="1" applyBorder="1" applyAlignment="1">
      <alignment horizontal="right"/>
    </xf>
    <xf numFmtId="0" fontId="1" fillId="0" borderId="6" xfId="0" applyFont="1" applyBorder="1" applyAlignment="1"/>
    <xf numFmtId="0" fontId="1" fillId="0" borderId="7" xfId="0" applyFont="1" applyBorder="1" applyAlignment="1"/>
    <xf numFmtId="4" fontId="1" fillId="0" borderId="6" xfId="0" applyNumberFormat="1" applyFont="1" applyBorder="1" applyAlignment="1"/>
    <xf numFmtId="0" fontId="0" fillId="0" borderId="5" xfId="0" applyFont="1" applyBorder="1" applyAlignment="1"/>
    <xf numFmtId="0" fontId="1" fillId="0" borderId="5" xfId="0" applyFont="1" applyBorder="1" applyAlignment="1"/>
    <xf numFmtId="0" fontId="0" fillId="0" borderId="6" xfId="0" applyBorder="1"/>
    <xf numFmtId="0" fontId="0" fillId="0" borderId="7" xfId="0" applyBorder="1"/>
    <xf numFmtId="4" fontId="1" fillId="0" borderId="7" xfId="0" applyNumberFormat="1" applyFont="1" applyBorder="1"/>
    <xf numFmtId="0" fontId="0" fillId="0" borderId="5" xfId="0" applyBorder="1"/>
    <xf numFmtId="4" fontId="0" fillId="0" borderId="5" xfId="0" applyNumberFormat="1" applyBorder="1"/>
    <xf numFmtId="2" fontId="0" fillId="0" borderId="5" xfId="0" applyNumberFormat="1" applyBorder="1" applyAlignment="1">
      <alignment horizontal="right"/>
    </xf>
    <xf numFmtId="0" fontId="1" fillId="0" borderId="6" xfId="0" applyFont="1" applyBorder="1"/>
    <xf numFmtId="0" fontId="0" fillId="0" borderId="8" xfId="0" applyBorder="1"/>
    <xf numFmtId="0" fontId="1" fillId="0" borderId="5" xfId="0" applyFont="1" applyBorder="1"/>
    <xf numFmtId="4" fontId="1" fillId="0" borderId="9" xfId="0" applyNumberFormat="1" applyFont="1" applyBorder="1"/>
    <xf numFmtId="0" fontId="3" fillId="0" borderId="1" xfId="0" applyFont="1" applyBorder="1"/>
    <xf numFmtId="0" fontId="3" fillId="0" borderId="6" xfId="0" applyFont="1" applyBorder="1"/>
    <xf numFmtId="0" fontId="6" fillId="0" borderId="0" xfId="0" applyFont="1" applyAlignment="1">
      <alignment horizontal="center" vertical="center" wrapText="1"/>
    </xf>
    <xf numFmtId="0" fontId="0" fillId="0" borderId="1" xfId="0" applyFill="1" applyBorder="1"/>
    <xf numFmtId="4" fontId="0" fillId="0" borderId="1" xfId="0" applyNumberFormat="1" applyFill="1" applyBorder="1"/>
    <xf numFmtId="0" fontId="0" fillId="0" borderId="10" xfId="0" applyBorder="1"/>
    <xf numFmtId="4" fontId="3" fillId="0" borderId="11" xfId="0" applyNumberFormat="1" applyFont="1" applyBorder="1"/>
  </cellXfs>
  <cellStyles count="29">
    <cellStyle name="Гиперссылка" xfId="1" builtinId="8" hidden="1"/>
    <cellStyle name="Гиперссылка" xfId="3" builtinId="8" hidden="1"/>
    <cellStyle name="Гиперссылка" xfId="5" builtinId="8" hidden="1"/>
    <cellStyle name="Гиперссылка" xfId="7" builtinId="8" hidden="1"/>
    <cellStyle name="Гиперссылка" xfId="9" builtinId="8" hidden="1"/>
    <cellStyle name="Гиперссылка" xfId="11" builtinId="8" hidden="1"/>
    <cellStyle name="Гиперссылка" xfId="13" builtinId="8" hidden="1"/>
    <cellStyle name="Гиперссылка" xfId="15" builtinId="8" hidden="1"/>
    <cellStyle name="Гиперссылка" xfId="17" builtinId="8" hidden="1"/>
    <cellStyle name="Гиперссылка" xfId="19" builtinId="8" hidden="1"/>
    <cellStyle name="Гиперссылка" xfId="21" builtinId="8" hidden="1"/>
    <cellStyle name="Гиперссылка" xfId="23" builtinId="8" hidden="1"/>
    <cellStyle name="Гиперссылка" xfId="25" builtinId="8" hidden="1"/>
    <cellStyle name="Гиперссылка" xfId="27" builtinId="8" hidden="1"/>
    <cellStyle name="Обычный" xfId="0" builtinId="0"/>
    <cellStyle name="Просмотренная гиперссылка" xfId="2" builtinId="9" hidden="1"/>
    <cellStyle name="Просмотренная гиперссылка" xfId="4" builtinId="9" hidden="1"/>
    <cellStyle name="Просмотренная гиперссылка" xfId="6" builtinId="9" hidden="1"/>
    <cellStyle name="Просмотренная гиперссылка" xfId="8" builtinId="9" hidden="1"/>
    <cellStyle name="Просмотренная гиперссылка" xfId="10" builtinId="9" hidden="1"/>
    <cellStyle name="Просмотренная гиперссылка" xfId="12" builtinId="9" hidden="1"/>
    <cellStyle name="Просмотренная гиперссылка" xfId="14" builtinId="9" hidden="1"/>
    <cellStyle name="Просмотренная гиперссылка" xfId="16" builtinId="9" hidden="1"/>
    <cellStyle name="Просмотренная гиперссылка" xfId="18" builtinId="9" hidden="1"/>
    <cellStyle name="Просмотренная гиперссылка" xfId="20" builtinId="9" hidden="1"/>
    <cellStyle name="Просмотренная гиперссылка" xfId="22" builtinId="9" hidden="1"/>
    <cellStyle name="Просмотренная гиперссылка" xfId="24" builtinId="9" hidden="1"/>
    <cellStyle name="Просмотренная гиперссылка" xfId="26" builtinId="9" hidden="1"/>
    <cellStyle name="Просмотренная гиперссылка" xfId="28" builtinId="9" hidden="1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"/>
  <sheetViews>
    <sheetView tabSelected="1" zoomScale="125" zoomScaleNormal="125" zoomScalePageLayoutView="125" workbookViewId="0">
      <selection activeCell="B44" sqref="B44"/>
    </sheetView>
  </sheetViews>
  <sheetFormatPr baseColWidth="10" defaultColWidth="8.83203125" defaultRowHeight="14" x14ac:dyDescent="0"/>
  <cols>
    <col min="1" max="1" width="4.5" customWidth="1"/>
    <col min="2" max="2" width="55.1640625" customWidth="1"/>
    <col min="3" max="3" width="7.6640625" customWidth="1"/>
    <col min="4" max="4" width="9.1640625" customWidth="1"/>
    <col min="5" max="5" width="11.33203125" customWidth="1"/>
    <col min="6" max="6" width="12.6640625" customWidth="1"/>
    <col min="7" max="7" width="13" customWidth="1"/>
  </cols>
  <sheetData>
    <row r="1" spans="1:9" ht="38" customHeight="1">
      <c r="B1" s="36" t="s">
        <v>33</v>
      </c>
      <c r="C1" s="36"/>
      <c r="D1" s="36"/>
      <c r="E1" s="36"/>
      <c r="F1" s="36"/>
      <c r="G1" s="36"/>
      <c r="H1" s="5"/>
      <c r="I1" s="5"/>
    </row>
    <row r="2" spans="1:9" ht="42" customHeight="1">
      <c r="A2" s="4" t="s">
        <v>7</v>
      </c>
      <c r="B2" s="4" t="s">
        <v>2</v>
      </c>
      <c r="C2" s="4" t="s">
        <v>3</v>
      </c>
      <c r="D2" s="4" t="s">
        <v>4</v>
      </c>
      <c r="E2" s="4" t="s">
        <v>24</v>
      </c>
      <c r="F2" s="4" t="s">
        <v>5</v>
      </c>
      <c r="G2" s="4" t="s">
        <v>6</v>
      </c>
      <c r="H2">
        <v>1503</v>
      </c>
    </row>
    <row r="3" spans="1:9">
      <c r="A3" s="3">
        <v>1</v>
      </c>
      <c r="B3" s="3" t="s">
        <v>25</v>
      </c>
      <c r="C3" s="1"/>
      <c r="D3" s="1"/>
      <c r="E3" s="1"/>
      <c r="F3" s="1"/>
      <c r="G3" s="2"/>
    </row>
    <row r="4" spans="1:9">
      <c r="A4" s="1"/>
      <c r="B4" s="7" t="s">
        <v>28</v>
      </c>
      <c r="C4" s="7"/>
      <c r="D4" s="7"/>
      <c r="E4" s="7"/>
      <c r="F4" s="7"/>
      <c r="G4" s="6">
        <f>2.4*H2*12</f>
        <v>43286.399999999994</v>
      </c>
    </row>
    <row r="5" spans="1:9">
      <c r="A5" s="1"/>
      <c r="B5" s="7" t="s">
        <v>29</v>
      </c>
      <c r="C5" s="7"/>
      <c r="D5" s="7"/>
      <c r="E5" s="7"/>
      <c r="F5" s="7"/>
      <c r="G5" s="6">
        <f>0.6*H2*12</f>
        <v>10821.599999999999</v>
      </c>
    </row>
    <row r="6" spans="1:9">
      <c r="A6" s="7"/>
      <c r="B6" s="1" t="s">
        <v>30</v>
      </c>
      <c r="C6" s="15"/>
      <c r="D6" s="15"/>
      <c r="E6" s="15"/>
      <c r="F6" s="15"/>
      <c r="G6" s="16">
        <f>1.69*12*H2</f>
        <v>30480.84</v>
      </c>
    </row>
    <row r="7" spans="1:9">
      <c r="A7" s="7"/>
      <c r="B7" s="16" t="s">
        <v>34</v>
      </c>
      <c r="C7" s="15"/>
      <c r="D7" s="17"/>
      <c r="E7" s="15"/>
      <c r="F7" s="15"/>
      <c r="G7" s="16">
        <f>1*12*H2</f>
        <v>18036</v>
      </c>
    </row>
    <row r="8" spans="1:9" ht="15" thickBot="1">
      <c r="A8" s="7"/>
      <c r="B8" s="22" t="s">
        <v>20</v>
      </c>
      <c r="C8" s="23"/>
      <c r="D8" s="23"/>
      <c r="E8" s="23"/>
      <c r="F8" s="23"/>
      <c r="G8" s="22">
        <f>1.51*12*H2</f>
        <v>27234.36</v>
      </c>
    </row>
    <row r="9" spans="1:9">
      <c r="A9" s="7"/>
      <c r="B9" s="18" t="s">
        <v>31</v>
      </c>
      <c r="C9" s="19"/>
      <c r="D9" s="20"/>
      <c r="E9" s="19"/>
      <c r="F9" s="19"/>
      <c r="G9" s="21">
        <f>SUM(G4:G8)</f>
        <v>129859.2</v>
      </c>
    </row>
    <row r="10" spans="1:9">
      <c r="A10" s="3">
        <v>2</v>
      </c>
      <c r="B10" s="3" t="s">
        <v>16</v>
      </c>
      <c r="C10" s="1"/>
      <c r="D10" s="11"/>
      <c r="E10" s="1"/>
      <c r="F10" s="1"/>
      <c r="G10" s="1"/>
    </row>
    <row r="11" spans="1:9">
      <c r="A11" s="1"/>
      <c r="B11" s="1" t="s">
        <v>35</v>
      </c>
      <c r="C11" s="9" t="s">
        <v>9</v>
      </c>
      <c r="D11" s="1">
        <v>128.4</v>
      </c>
      <c r="E11" s="10">
        <f>(2+0.2)*12*H2</f>
        <v>39679.200000000004</v>
      </c>
      <c r="F11" s="37">
        <f>145+15.62+84.67+27+29.51+27+54.2+145+25.56+93.89+30.3+25.56</f>
        <v>703.30999999999983</v>
      </c>
      <c r="G11" s="1">
        <f>F11+E11</f>
        <v>40382.51</v>
      </c>
    </row>
    <row r="12" spans="1:9">
      <c r="A12" s="1"/>
      <c r="B12" s="1" t="s">
        <v>22</v>
      </c>
      <c r="C12" s="9" t="s">
        <v>9</v>
      </c>
      <c r="D12" s="34">
        <v>270.2</v>
      </c>
      <c r="E12" s="1">
        <f>G12</f>
        <v>360.72</v>
      </c>
      <c r="F12" s="37"/>
      <c r="G12" s="1">
        <f>0.02*H2*12</f>
        <v>360.72</v>
      </c>
    </row>
    <row r="13" spans="1:9">
      <c r="A13" s="1"/>
      <c r="B13" s="1" t="s">
        <v>10</v>
      </c>
      <c r="C13" s="9" t="s">
        <v>9</v>
      </c>
      <c r="D13" s="35">
        <v>525.1</v>
      </c>
      <c r="E13" s="1">
        <f>G13</f>
        <v>3607.2000000000003</v>
      </c>
      <c r="F13" s="37"/>
      <c r="G13" s="14">
        <f>0.2*H2*12</f>
        <v>3607.2000000000003</v>
      </c>
    </row>
    <row r="14" spans="1:9">
      <c r="A14" s="1"/>
      <c r="B14" s="3" t="s">
        <v>17</v>
      </c>
      <c r="C14" s="9"/>
      <c r="D14" s="1"/>
      <c r="E14" s="10"/>
      <c r="F14" s="37"/>
      <c r="G14" s="1"/>
    </row>
    <row r="15" spans="1:9">
      <c r="A15" s="1"/>
      <c r="B15" s="1" t="s">
        <v>11</v>
      </c>
      <c r="C15" s="9" t="s">
        <v>9</v>
      </c>
      <c r="D15" s="1">
        <v>2151.1</v>
      </c>
      <c r="E15" s="10">
        <f>(2.5+1.7)*12*H2</f>
        <v>75751.200000000012</v>
      </c>
      <c r="F15" s="37">
        <f>51.8+111+103.6+75+48+41.44+24+11.4+63.9+41.44+48.33+8+68+42.7+756+103.6</f>
        <v>1598.21</v>
      </c>
      <c r="G15" s="1">
        <f>F15+E15</f>
        <v>77349.410000000018</v>
      </c>
    </row>
    <row r="16" spans="1:9">
      <c r="A16" s="1"/>
      <c r="B16" s="1" t="s">
        <v>36</v>
      </c>
      <c r="C16" s="9" t="s">
        <v>9</v>
      </c>
      <c r="D16" s="1">
        <v>51.5</v>
      </c>
      <c r="E16" s="10">
        <f>(0.4+0.25)*12*H2</f>
        <v>11723.400000000001</v>
      </c>
      <c r="F16" s="37"/>
      <c r="G16" s="1">
        <f>E16</f>
        <v>11723.400000000001</v>
      </c>
    </row>
    <row r="17" spans="1:7">
      <c r="A17" s="1"/>
      <c r="B17" s="1" t="s">
        <v>37</v>
      </c>
      <c r="C17" s="9" t="s">
        <v>9</v>
      </c>
      <c r="D17" s="1">
        <v>15.7</v>
      </c>
      <c r="E17" s="10">
        <f>(0.07+0.01)*12*H2</f>
        <v>1442.8799999999999</v>
      </c>
      <c r="F17" s="37"/>
      <c r="G17" s="1">
        <f>E17</f>
        <v>1442.8799999999999</v>
      </c>
    </row>
    <row r="18" spans="1:7">
      <c r="A18" s="1"/>
      <c r="B18" s="1" t="s">
        <v>15</v>
      </c>
      <c r="C18" s="9" t="s">
        <v>9</v>
      </c>
      <c r="D18" s="13">
        <v>130.6</v>
      </c>
      <c r="E18" s="10">
        <f>0.4*12*H2</f>
        <v>7214.4000000000015</v>
      </c>
      <c r="F18" s="38">
        <f>41.95+180+44+42.3+5.74+35+19.8+4+41.45+17.22+22+82.72+20+38</f>
        <v>594.18000000000006</v>
      </c>
      <c r="G18" s="8">
        <f>F18+E18</f>
        <v>7808.5800000000017</v>
      </c>
    </row>
    <row r="19" spans="1:7">
      <c r="A19" s="1"/>
      <c r="B19" s="3" t="s">
        <v>18</v>
      </c>
      <c r="C19" s="1"/>
      <c r="D19" s="1"/>
      <c r="E19" s="1"/>
      <c r="F19" s="1"/>
      <c r="G19" s="1"/>
    </row>
    <row r="20" spans="1:7" ht="15" thickBot="1">
      <c r="A20" s="1"/>
      <c r="B20" s="27" t="s">
        <v>12</v>
      </c>
      <c r="C20" s="27"/>
      <c r="D20" s="27"/>
      <c r="E20" s="27"/>
      <c r="F20" s="28"/>
      <c r="G20" s="29">
        <f>4.42*12*H2</f>
        <v>79719.12</v>
      </c>
    </row>
    <row r="21" spans="1:7">
      <c r="A21" s="1"/>
      <c r="B21" s="18" t="s">
        <v>21</v>
      </c>
      <c r="C21" s="24"/>
      <c r="D21" s="24"/>
      <c r="E21" s="24"/>
      <c r="F21" s="25"/>
      <c r="G21" s="26">
        <f>SUM(G11:G20)</f>
        <v>222393.82</v>
      </c>
    </row>
    <row r="22" spans="1:7">
      <c r="A22" s="1"/>
      <c r="B22" s="3" t="s">
        <v>19</v>
      </c>
      <c r="C22" s="1"/>
      <c r="D22" s="1"/>
      <c r="E22" s="1"/>
      <c r="F22" s="11"/>
      <c r="G22" s="11"/>
    </row>
    <row r="23" spans="1:7">
      <c r="A23" s="1"/>
      <c r="B23" s="1" t="s">
        <v>38</v>
      </c>
      <c r="C23" s="1" t="s">
        <v>23</v>
      </c>
      <c r="D23" s="1">
        <v>2</v>
      </c>
      <c r="E23" s="9"/>
      <c r="F23" s="1">
        <v>20</v>
      </c>
      <c r="G23" s="1">
        <f>F23</f>
        <v>20</v>
      </c>
    </row>
    <row r="24" spans="1:7">
      <c r="A24" s="1"/>
      <c r="B24" s="1" t="s">
        <v>39</v>
      </c>
      <c r="C24" s="1" t="s">
        <v>23</v>
      </c>
      <c r="D24" s="1">
        <v>2</v>
      </c>
      <c r="E24" s="9"/>
      <c r="F24" s="1">
        <v>300</v>
      </c>
      <c r="G24" s="1">
        <f t="shared" ref="G24:G35" si="0">F24</f>
        <v>300</v>
      </c>
    </row>
    <row r="25" spans="1:7">
      <c r="A25" s="1"/>
      <c r="B25" s="1" t="s">
        <v>40</v>
      </c>
      <c r="C25" s="1" t="s">
        <v>26</v>
      </c>
      <c r="D25" s="1">
        <v>5</v>
      </c>
      <c r="E25" s="9"/>
      <c r="F25" s="1">
        <v>73.349999999999994</v>
      </c>
      <c r="G25" s="1">
        <f t="shared" si="0"/>
        <v>73.349999999999994</v>
      </c>
    </row>
    <row r="26" spans="1:7">
      <c r="A26" s="1"/>
      <c r="B26" s="1" t="s">
        <v>41</v>
      </c>
      <c r="C26" s="1" t="s">
        <v>26</v>
      </c>
      <c r="D26" s="1">
        <v>1</v>
      </c>
      <c r="E26" s="9"/>
      <c r="F26" s="1">
        <v>81</v>
      </c>
      <c r="G26" s="1">
        <f>F26</f>
        <v>81</v>
      </c>
    </row>
    <row r="27" spans="1:7">
      <c r="A27" s="1"/>
      <c r="B27" s="1" t="s">
        <v>42</v>
      </c>
      <c r="C27" s="1" t="s">
        <v>26</v>
      </c>
      <c r="D27" s="1">
        <v>3.5</v>
      </c>
      <c r="E27" s="9"/>
      <c r="F27" s="1">
        <v>26.7</v>
      </c>
      <c r="G27" s="1">
        <f t="shared" si="0"/>
        <v>26.7</v>
      </c>
    </row>
    <row r="28" spans="1:7">
      <c r="A28" s="1"/>
      <c r="B28" s="11" t="s">
        <v>43</v>
      </c>
      <c r="C28" s="11" t="s">
        <v>23</v>
      </c>
      <c r="D28" s="11">
        <v>10</v>
      </c>
      <c r="E28" s="39"/>
      <c r="F28" s="11">
        <v>13</v>
      </c>
      <c r="G28" s="11">
        <f t="shared" si="0"/>
        <v>13</v>
      </c>
    </row>
    <row r="29" spans="1:7">
      <c r="A29" s="1"/>
      <c r="B29" s="11" t="s">
        <v>44</v>
      </c>
      <c r="C29" s="11" t="s">
        <v>23</v>
      </c>
      <c r="D29" s="11">
        <v>1</v>
      </c>
      <c r="E29" s="39"/>
      <c r="F29" s="11">
        <v>22</v>
      </c>
      <c r="G29" s="11">
        <f t="shared" si="0"/>
        <v>22</v>
      </c>
    </row>
    <row r="30" spans="1:7">
      <c r="A30" s="1"/>
      <c r="B30" s="11" t="s">
        <v>45</v>
      </c>
      <c r="C30" s="11" t="s">
        <v>9</v>
      </c>
      <c r="D30" s="11">
        <v>10</v>
      </c>
      <c r="E30" s="39"/>
      <c r="F30" s="11">
        <f>167+78+44.01+122.86</f>
        <v>411.87</v>
      </c>
      <c r="G30" s="11">
        <f>F30</f>
        <v>411.87</v>
      </c>
    </row>
    <row r="31" spans="1:7">
      <c r="A31" s="1"/>
      <c r="B31" s="11" t="s">
        <v>46</v>
      </c>
      <c r="C31" s="11" t="s">
        <v>23</v>
      </c>
      <c r="D31" s="11">
        <v>4</v>
      </c>
      <c r="E31" s="39"/>
      <c r="F31" s="11">
        <v>200</v>
      </c>
      <c r="G31" s="11">
        <f>F31</f>
        <v>200</v>
      </c>
    </row>
    <row r="32" spans="1:7">
      <c r="A32" s="1"/>
      <c r="B32" s="11" t="s">
        <v>27</v>
      </c>
      <c r="C32" s="11" t="s">
        <v>23</v>
      </c>
      <c r="D32" s="11">
        <v>4</v>
      </c>
      <c r="E32" s="39"/>
      <c r="F32" s="11">
        <v>180</v>
      </c>
      <c r="G32" s="11">
        <f>F32</f>
        <v>180</v>
      </c>
    </row>
    <row r="33" spans="1:7">
      <c r="A33" s="1"/>
      <c r="B33" s="11" t="s">
        <v>47</v>
      </c>
      <c r="C33" s="11" t="s">
        <v>23</v>
      </c>
      <c r="D33" s="11">
        <v>1</v>
      </c>
      <c r="E33" s="39"/>
      <c r="F33" s="11">
        <f>1680+60+675</f>
        <v>2415</v>
      </c>
      <c r="G33" s="11">
        <f>F33</f>
        <v>2415</v>
      </c>
    </row>
    <row r="34" spans="1:7">
      <c r="A34" s="1"/>
      <c r="B34" s="11" t="s">
        <v>48</v>
      </c>
      <c r="C34" s="11" t="s">
        <v>23</v>
      </c>
      <c r="D34" s="11">
        <v>1</v>
      </c>
      <c r="E34" s="39"/>
      <c r="F34" s="11">
        <v>200</v>
      </c>
      <c r="G34" s="11">
        <f>F34</f>
        <v>200</v>
      </c>
    </row>
    <row r="35" spans="1:7" ht="15" thickBot="1">
      <c r="A35" s="1"/>
      <c r="B35" s="27"/>
      <c r="C35" s="27"/>
      <c r="D35" s="27"/>
      <c r="E35" s="31"/>
      <c r="F35" s="27"/>
      <c r="G35" s="27"/>
    </row>
    <row r="36" spans="1:7">
      <c r="A36" s="1"/>
      <c r="B36" s="18" t="s">
        <v>14</v>
      </c>
      <c r="C36" s="24"/>
      <c r="D36" s="24"/>
      <c r="E36" s="24"/>
      <c r="F36" s="24"/>
      <c r="G36" s="30">
        <f>SUM(G23:G35)</f>
        <v>3942.92</v>
      </c>
    </row>
    <row r="37" spans="1:7">
      <c r="A37" s="3">
        <v>3</v>
      </c>
      <c r="B37" s="3" t="s">
        <v>13</v>
      </c>
      <c r="C37" s="1"/>
      <c r="D37" s="1"/>
      <c r="E37" s="1"/>
      <c r="F37" s="1"/>
      <c r="G37" s="1"/>
    </row>
    <row r="38" spans="1:7">
      <c r="A38" s="1"/>
      <c r="B38" s="7" t="s">
        <v>0</v>
      </c>
      <c r="C38" s="1"/>
      <c r="D38" s="1"/>
      <c r="E38" s="1"/>
      <c r="F38" s="1"/>
      <c r="G38" s="2">
        <f>1.45*12*H2</f>
        <v>26152.199999999997</v>
      </c>
    </row>
    <row r="39" spans="1:7">
      <c r="A39" s="1"/>
      <c r="B39" s="12" t="s">
        <v>8</v>
      </c>
      <c r="C39" s="1"/>
      <c r="D39" s="1"/>
      <c r="E39" s="1"/>
      <c r="F39" s="1"/>
      <c r="G39" s="2">
        <f>0.96*12*H2</f>
        <v>17314.559999999998</v>
      </c>
    </row>
    <row r="40" spans="1:7" ht="15" thickBot="1">
      <c r="A40" s="3">
        <v>4</v>
      </c>
      <c r="B40" s="32" t="s">
        <v>1</v>
      </c>
      <c r="C40" s="27"/>
      <c r="D40" s="27"/>
      <c r="E40" s="27"/>
      <c r="F40" s="27"/>
      <c r="G40" s="28">
        <f>5*H2*12</f>
        <v>90180</v>
      </c>
    </row>
    <row r="41" spans="1:7" ht="15" thickBot="1">
      <c r="A41" s="1"/>
      <c r="B41" s="18" t="s">
        <v>31</v>
      </c>
      <c r="C41" s="24"/>
      <c r="D41" s="24"/>
      <c r="E41" s="24"/>
      <c r="F41" s="24"/>
      <c r="G41" s="26">
        <f>SUM(G38:G40)</f>
        <v>133646.76</v>
      </c>
    </row>
    <row r="42" spans="1:7" ht="37" customHeight="1" thickBot="1">
      <c r="A42" s="1"/>
      <c r="B42" s="3" t="s">
        <v>32</v>
      </c>
      <c r="C42" s="1"/>
      <c r="D42" s="1"/>
      <c r="E42" s="1"/>
      <c r="F42" s="9"/>
      <c r="G42" s="33">
        <f>G41+G36+G21+G9</f>
        <v>489842.7</v>
      </c>
    </row>
    <row r="43" spans="1:7" ht="36" customHeight="1">
      <c r="A43" s="1"/>
      <c r="B43" s="3" t="s">
        <v>49</v>
      </c>
      <c r="C43" s="1"/>
      <c r="D43" s="1"/>
      <c r="E43" s="1"/>
      <c r="F43" s="1"/>
      <c r="G43" s="40">
        <v>81162.06</v>
      </c>
    </row>
  </sheetData>
  <mergeCells count="1">
    <mergeCell ref="B1:G1"/>
  </mergeCells>
  <phoneticPr fontId="2" type="noConversion"/>
  <pageMargins left="0.70000000000000007" right="0.70000000000000007" top="0.75000000000000011" bottom="0.75000000000000011" header="0.30000000000000004" footer="0.30000000000000004"/>
  <pageSetup paperSize="9" scale="70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расшифровка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2016-05-16T01:28:18Z</cp:lastPrinted>
  <dcterms:created xsi:type="dcterms:W3CDTF">2006-09-16T00:00:00Z</dcterms:created>
  <dcterms:modified xsi:type="dcterms:W3CDTF">2019-08-26T01:36:37Z</dcterms:modified>
</cp:coreProperties>
</file>