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filterPrivacy="1" autoCompressPictures="0"/>
  <bookViews>
    <workbookView xWindow="3280" yWindow="4540" windowWidth="25600" windowHeight="16060"/>
  </bookViews>
  <sheets>
    <sheet name="расшифровка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2" l="1"/>
  <c r="E15" i="2"/>
  <c r="E11" i="2"/>
  <c r="G16" i="2"/>
  <c r="G11" i="2"/>
  <c r="G15" i="2"/>
  <c r="G19" i="2"/>
  <c r="F15" i="2"/>
  <c r="F11" i="2"/>
  <c r="F16" i="2"/>
  <c r="G31" i="2"/>
  <c r="G29" i="2"/>
  <c r="G28" i="2"/>
  <c r="G27" i="2"/>
  <c r="G18" i="2"/>
  <c r="G13" i="2"/>
  <c r="G12" i="2"/>
  <c r="G4" i="2"/>
  <c r="G5" i="2"/>
  <c r="G6" i="2"/>
  <c r="G7" i="2"/>
  <c r="G8" i="2"/>
  <c r="G9" i="2"/>
  <c r="F21" i="2"/>
  <c r="G21" i="2"/>
  <c r="G22" i="2"/>
  <c r="G23" i="2"/>
  <c r="F24" i="2"/>
  <c r="G24" i="2"/>
  <c r="G25" i="2"/>
  <c r="G30" i="2"/>
</calcChain>
</file>

<file path=xl/sharedStrings.xml><?xml version="1.0" encoding="utf-8"?>
<sst xmlns="http://schemas.openxmlformats.org/spreadsheetml/2006/main" count="47" uniqueCount="39">
  <si>
    <t>Аварийно-диспетчерская служба</t>
  </si>
  <si>
    <t>Расходы на управление</t>
  </si>
  <si>
    <t>Наименование работ</t>
  </si>
  <si>
    <t>ед. изм</t>
  </si>
  <si>
    <t>Объем</t>
  </si>
  <si>
    <t>материалы, руб</t>
  </si>
  <si>
    <t>Итого стоимость работ, руб</t>
  </si>
  <si>
    <t>№ п/п</t>
  </si>
  <si>
    <t>Устранение аварий по заявкам населения</t>
  </si>
  <si>
    <t>кв м</t>
  </si>
  <si>
    <t>Дератизация и дезинсекция</t>
  </si>
  <si>
    <t>Уборка придомовой территории</t>
  </si>
  <si>
    <t>Вывоз ТБО, организация мест накопления ТБО</t>
  </si>
  <si>
    <t>Обеспечение устранения аварий</t>
  </si>
  <si>
    <t>Итого за содержание имущества МКД</t>
  </si>
  <si>
    <t>Обкос придомовой территории</t>
  </si>
  <si>
    <t>Уборка (подметание лестничных площадок и маршей)</t>
  </si>
  <si>
    <t>2.1. Работы по содержанию помещений</t>
  </si>
  <si>
    <t>2.2. Работы по содержанию придомовой территории</t>
  </si>
  <si>
    <t>2.3. Работы по обеспечению вывоза бытовых отходов</t>
  </si>
  <si>
    <t>2.4.Работы по содержанию помещений</t>
  </si>
  <si>
    <t>Промывка и регулировка системы отопления</t>
  </si>
  <si>
    <t xml:space="preserve">Итого </t>
  </si>
  <si>
    <t xml:space="preserve">Влажная протирка элементов </t>
  </si>
  <si>
    <t>шт</t>
  </si>
  <si>
    <t>з/плата в год</t>
  </si>
  <si>
    <t>Контроль за техническим состоянием инженерно-технического обеспечения МКД:</t>
  </si>
  <si>
    <t>Итого по Бабушкина 30</t>
  </si>
  <si>
    <t>Стоимость выполненных работ по текущему ремонту и содержанию жилого дома №30 по ул. Бабушкина</t>
  </si>
  <si>
    <t>Окраска масл составами решеток и огражд контейнерных площадок</t>
  </si>
  <si>
    <t>Установка замка</t>
  </si>
  <si>
    <t>Смена ламп</t>
  </si>
  <si>
    <t>Рассеиватель РПА</t>
  </si>
  <si>
    <t>водоснобжения и водоотведения, отопления, электрооборудования</t>
  </si>
  <si>
    <t>Съем показаний ИПУ и ОДПУ</t>
  </si>
  <si>
    <t>Обслуживание теплового узла</t>
  </si>
  <si>
    <t>Проверка теплового прибора учета</t>
  </si>
  <si>
    <t>Итого</t>
  </si>
  <si>
    <t>Долг на 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</si>
</sst>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4" fontId="1" fillId="0" borderId="7" xfId="0" applyNumberFormat="1" applyFont="1" applyBorder="1"/>
    <xf numFmtId="0" fontId="0" fillId="0" borderId="5" xfId="0" applyBorder="1"/>
    <xf numFmtId="4" fontId="0" fillId="0" borderId="5" xfId="0" applyNumberFormat="1" applyBorder="1"/>
    <xf numFmtId="2" fontId="0" fillId="0" borderId="5" xfId="0" applyNumberFormat="1" applyBorder="1" applyAlignment="1">
      <alignment horizontal="right"/>
    </xf>
    <xf numFmtId="0" fontId="1" fillId="0" borderId="6" xfId="0" applyFont="1" applyBorder="1"/>
    <xf numFmtId="0" fontId="0" fillId="0" borderId="8" xfId="0" applyBorder="1"/>
    <xf numFmtId="0" fontId="1" fillId="0" borderId="5" xfId="0" applyFont="1" applyBorder="1"/>
    <xf numFmtId="4" fontId="1" fillId="0" borderId="10" xfId="0" applyNumberFormat="1" applyFont="1" applyBorder="1"/>
    <xf numFmtId="4" fontId="1" fillId="0" borderId="9" xfId="0" applyNumberFormat="1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4" fontId="1" fillId="0" borderId="6" xfId="0" applyNumberFormat="1" applyFont="1" applyBorder="1" applyAlignment="1"/>
    <xf numFmtId="0" fontId="0" fillId="0" borderId="5" xfId="0" applyFont="1" applyBorder="1" applyAlignment="1"/>
    <xf numFmtId="0" fontId="1" fillId="0" borderId="5" xfId="0" applyFont="1" applyBorder="1" applyAlignment="1"/>
    <xf numFmtId="0" fontId="6" fillId="0" borderId="0" xfId="0" applyFont="1" applyAlignment="1">
      <alignment horizontal="center" vertical="center" wrapText="1"/>
    </xf>
  </cellXfs>
  <cellStyles count="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125" zoomScaleNormal="125" zoomScalePageLayoutView="125" workbookViewId="0">
      <selection activeCell="G18" sqref="G18"/>
    </sheetView>
  </sheetViews>
  <sheetFormatPr baseColWidth="10" defaultColWidth="8.83203125" defaultRowHeight="14" x14ac:dyDescent="0"/>
  <cols>
    <col min="1" max="1" width="4.5" customWidth="1"/>
    <col min="2" max="2" width="55.1640625" customWidth="1"/>
    <col min="3" max="3" width="7.6640625" customWidth="1"/>
    <col min="4" max="4" width="9.1640625" customWidth="1"/>
    <col min="5" max="5" width="11.33203125" customWidth="1"/>
    <col min="6" max="6" width="12.6640625" customWidth="1"/>
    <col min="7" max="7" width="13" customWidth="1"/>
  </cols>
  <sheetData>
    <row r="1" spans="1:16" ht="38" customHeight="1">
      <c r="B1" s="38" t="s">
        <v>28</v>
      </c>
      <c r="C1" s="38"/>
      <c r="D1" s="38"/>
      <c r="E1" s="38"/>
      <c r="F1" s="38"/>
      <c r="G1" s="38"/>
      <c r="H1" s="5"/>
      <c r="I1" s="5"/>
    </row>
    <row r="2" spans="1:16" ht="42" customHeight="1">
      <c r="A2" s="4" t="s">
        <v>7</v>
      </c>
      <c r="B2" s="4" t="s">
        <v>2</v>
      </c>
      <c r="C2" s="4" t="s">
        <v>3</v>
      </c>
      <c r="D2" s="4" t="s">
        <v>4</v>
      </c>
      <c r="E2" s="4" t="s">
        <v>25</v>
      </c>
      <c r="F2" s="4" t="s">
        <v>5</v>
      </c>
      <c r="G2" s="4" t="s">
        <v>6</v>
      </c>
      <c r="H2">
        <v>1564.7</v>
      </c>
    </row>
    <row r="3" spans="1:16">
      <c r="A3" s="3">
        <v>1</v>
      </c>
      <c r="B3" s="3" t="s">
        <v>26</v>
      </c>
      <c r="C3" s="1"/>
      <c r="D3" s="1"/>
      <c r="E3" s="1"/>
      <c r="F3" s="1"/>
      <c r="G3" s="2"/>
      <c r="K3" s="17"/>
      <c r="L3" s="17"/>
      <c r="M3" s="17"/>
      <c r="N3" s="17"/>
      <c r="O3" s="17"/>
      <c r="P3" s="17"/>
    </row>
    <row r="4" spans="1:16">
      <c r="A4" s="1"/>
      <c r="B4" s="7" t="s">
        <v>33</v>
      </c>
      <c r="C4" s="7"/>
      <c r="D4" s="7"/>
      <c r="E4" s="7"/>
      <c r="F4" s="7"/>
      <c r="G4" s="6">
        <f>2.63*1564.7*12</f>
        <v>49381.932000000001</v>
      </c>
      <c r="K4" s="18"/>
      <c r="L4" s="17"/>
      <c r="M4" s="17"/>
      <c r="N4" s="17"/>
      <c r="O4" s="17"/>
      <c r="P4" s="17"/>
    </row>
    <row r="5" spans="1:16">
      <c r="A5" s="1"/>
      <c r="B5" s="7" t="s">
        <v>34</v>
      </c>
      <c r="C5" s="7"/>
      <c r="D5" s="7"/>
      <c r="E5" s="7"/>
      <c r="F5" s="7"/>
      <c r="G5" s="6">
        <f>0.6*1564.7*12</f>
        <v>11265.84</v>
      </c>
      <c r="K5" s="18"/>
      <c r="L5" s="17"/>
      <c r="M5" s="17"/>
      <c r="N5" s="17"/>
      <c r="O5" s="17"/>
      <c r="P5" s="17"/>
    </row>
    <row r="6" spans="1:16">
      <c r="A6" s="1"/>
      <c r="B6" s="1" t="s">
        <v>35</v>
      </c>
      <c r="C6" s="7"/>
      <c r="D6" s="7"/>
      <c r="E6" s="7"/>
      <c r="F6" s="7"/>
      <c r="G6" s="6">
        <f>1.3*1564.7*12</f>
        <v>24409.32</v>
      </c>
      <c r="K6" s="17"/>
      <c r="L6" s="17"/>
      <c r="M6" s="17"/>
      <c r="N6" s="17"/>
      <c r="O6" s="17"/>
      <c r="P6" s="17"/>
    </row>
    <row r="7" spans="1:16">
      <c r="A7" s="7"/>
      <c r="B7" s="16" t="s">
        <v>36</v>
      </c>
      <c r="C7" s="15"/>
      <c r="D7" s="15"/>
      <c r="E7" s="15"/>
      <c r="F7" s="15"/>
      <c r="G7" s="16">
        <f>1*1564.7*12</f>
        <v>18776.400000000001</v>
      </c>
      <c r="K7" s="19"/>
      <c r="L7" s="17"/>
      <c r="M7" s="17"/>
      <c r="N7" s="17"/>
      <c r="O7" s="17"/>
      <c r="P7" s="17"/>
    </row>
    <row r="8" spans="1:16" ht="15" thickBot="1">
      <c r="A8" s="7"/>
      <c r="B8" s="36" t="s">
        <v>21</v>
      </c>
      <c r="C8" s="37"/>
      <c r="D8" s="37"/>
      <c r="E8" s="37"/>
      <c r="F8" s="37"/>
      <c r="G8" s="36">
        <f>0.82*12*1564.7</f>
        <v>15396.648000000001</v>
      </c>
      <c r="K8" s="19"/>
      <c r="L8" s="17"/>
      <c r="M8" s="17"/>
      <c r="N8" s="17"/>
      <c r="O8" s="17"/>
      <c r="P8" s="17"/>
    </row>
    <row r="9" spans="1:16">
      <c r="A9" s="7"/>
      <c r="B9" s="21" t="s">
        <v>37</v>
      </c>
      <c r="C9" s="33"/>
      <c r="D9" s="34"/>
      <c r="E9" s="33"/>
      <c r="F9" s="33"/>
      <c r="G9" s="35">
        <f>SUM(G4:G8)</f>
        <v>119230.14</v>
      </c>
      <c r="K9" s="19"/>
      <c r="L9" s="17"/>
      <c r="M9" s="17"/>
      <c r="N9" s="17"/>
      <c r="O9" s="17"/>
      <c r="P9" s="17"/>
    </row>
    <row r="10" spans="1:16">
      <c r="A10" s="3">
        <v>2</v>
      </c>
      <c r="B10" s="3" t="s">
        <v>17</v>
      </c>
      <c r="C10" s="1"/>
      <c r="D10" s="11"/>
      <c r="E10" s="1"/>
      <c r="F10" s="1"/>
      <c r="G10" s="1"/>
      <c r="K10" s="20"/>
      <c r="L10" s="17"/>
      <c r="M10" s="17"/>
      <c r="N10" s="17"/>
      <c r="O10" s="17"/>
      <c r="P10" s="17"/>
    </row>
    <row r="11" spans="1:16">
      <c r="A11" s="1"/>
      <c r="B11" s="1" t="s">
        <v>16</v>
      </c>
      <c r="C11" s="9" t="s">
        <v>9</v>
      </c>
      <c r="D11" s="1">
        <v>236.86</v>
      </c>
      <c r="E11" s="10">
        <f>(1.9+0.4)*12*H2</f>
        <v>43185.72</v>
      </c>
      <c r="F11" s="1">
        <f>27+29.51+27+145+110.45+30.3+25.56+30.3+25.56+41.78+40+30.3+25.56</f>
        <v>588.31999999999994</v>
      </c>
      <c r="G11" s="1">
        <f>F11+E11</f>
        <v>43774.04</v>
      </c>
      <c r="K11" s="17"/>
      <c r="L11" s="17"/>
      <c r="M11" s="17"/>
      <c r="N11" s="17"/>
      <c r="O11" s="17"/>
      <c r="P11" s="17"/>
    </row>
    <row r="12" spans="1:16">
      <c r="A12" s="1"/>
      <c r="B12" s="1" t="s">
        <v>23</v>
      </c>
      <c r="C12" s="9" t="s">
        <v>9</v>
      </c>
      <c r="D12" s="1">
        <v>391.84</v>
      </c>
      <c r="E12" s="10"/>
      <c r="F12" s="1"/>
      <c r="G12" s="1">
        <f>0.02*1564.7*12</f>
        <v>375.52800000000002</v>
      </c>
    </row>
    <row r="13" spans="1:16">
      <c r="A13" s="1"/>
      <c r="B13" s="1" t="s">
        <v>10</v>
      </c>
      <c r="C13" s="9" t="s">
        <v>9</v>
      </c>
      <c r="D13" s="1">
        <v>420.46</v>
      </c>
      <c r="E13" s="10"/>
      <c r="F13" s="1"/>
      <c r="G13" s="14">
        <f>0.2*1564.7*12</f>
        <v>3755.2800000000007</v>
      </c>
    </row>
    <row r="14" spans="1:16">
      <c r="A14" s="1"/>
      <c r="B14" s="3" t="s">
        <v>18</v>
      </c>
      <c r="C14" s="9"/>
      <c r="D14" s="1"/>
      <c r="E14" s="10"/>
      <c r="F14" s="1"/>
      <c r="G14" s="1"/>
    </row>
    <row r="15" spans="1:16">
      <c r="A15" s="1"/>
      <c r="B15" s="1" t="s">
        <v>11</v>
      </c>
      <c r="C15" s="9" t="s">
        <v>9</v>
      </c>
      <c r="D15" s="1">
        <v>1369.97</v>
      </c>
      <c r="E15" s="10">
        <f>(2.5+1.1)*12*H2</f>
        <v>67595.040000000008</v>
      </c>
      <c r="F15" s="1">
        <f>58+355+73.35+26.7+41.44+62.5+50+20+130+48.33+8+68+40+42.7+756+103.6+25.9+28+25.9+195+62.16+42.7+103.6</f>
        <v>2366.8799999999997</v>
      </c>
      <c r="G15" s="1">
        <f>F15+E15</f>
        <v>69961.920000000013</v>
      </c>
    </row>
    <row r="16" spans="1:16">
      <c r="A16" s="1"/>
      <c r="B16" s="1" t="s">
        <v>15</v>
      </c>
      <c r="C16" s="9" t="s">
        <v>9</v>
      </c>
      <c r="D16" s="13">
        <v>150</v>
      </c>
      <c r="E16" s="10">
        <f>0.21*12*H2</f>
        <v>3943.0440000000003</v>
      </c>
      <c r="F16" s="2">
        <f>42.3+5.74+35+11.4+19.8+4+41.45+17.22+82.72+20+163+34.6</f>
        <v>477.23</v>
      </c>
      <c r="G16" s="8">
        <f>F16+E16</f>
        <v>4420.2740000000003</v>
      </c>
    </row>
    <row r="17" spans="1:7">
      <c r="A17" s="1"/>
      <c r="B17" s="3" t="s">
        <v>19</v>
      </c>
      <c r="C17" s="1"/>
      <c r="D17" s="1"/>
      <c r="E17" s="1"/>
      <c r="F17" s="1"/>
      <c r="G17" s="1"/>
    </row>
    <row r="18" spans="1:7" ht="15" thickBot="1">
      <c r="A18" s="1"/>
      <c r="B18" s="25" t="s">
        <v>12</v>
      </c>
      <c r="C18" s="25"/>
      <c r="D18" s="25"/>
      <c r="E18" s="25"/>
      <c r="F18" s="26"/>
      <c r="G18" s="27">
        <f>4.42*1564.7*12</f>
        <v>82991.687999999995</v>
      </c>
    </row>
    <row r="19" spans="1:7">
      <c r="A19" s="1"/>
      <c r="B19" s="21" t="s">
        <v>22</v>
      </c>
      <c r="C19" s="22"/>
      <c r="D19" s="22"/>
      <c r="E19" s="22"/>
      <c r="F19" s="23"/>
      <c r="G19" s="24">
        <f>SUM(G11:G18)</f>
        <v>205278.73</v>
      </c>
    </row>
    <row r="20" spans="1:7">
      <c r="A20" s="1"/>
      <c r="B20" s="3" t="s">
        <v>20</v>
      </c>
      <c r="C20" s="1"/>
      <c r="D20" s="1"/>
      <c r="E20" s="1"/>
      <c r="F20" s="11"/>
      <c r="G20" s="11"/>
    </row>
    <row r="21" spans="1:7">
      <c r="A21" s="1"/>
      <c r="B21" s="1" t="s">
        <v>29</v>
      </c>
      <c r="C21" s="1" t="s">
        <v>9</v>
      </c>
      <c r="D21" s="1">
        <v>10</v>
      </c>
      <c r="E21" s="9"/>
      <c r="F21" s="1">
        <f>162+79+44.01+325</f>
        <v>610.01</v>
      </c>
      <c r="G21" s="1">
        <f t="shared" ref="G21:G23" si="0">F21</f>
        <v>610.01</v>
      </c>
    </row>
    <row r="22" spans="1:7">
      <c r="A22" s="1"/>
      <c r="B22" s="1" t="s">
        <v>32</v>
      </c>
      <c r="C22" s="1" t="s">
        <v>24</v>
      </c>
      <c r="D22" s="1">
        <v>4</v>
      </c>
      <c r="E22" s="9"/>
      <c r="F22" s="1">
        <v>180</v>
      </c>
      <c r="G22" s="1">
        <f t="shared" si="0"/>
        <v>180</v>
      </c>
    </row>
    <row r="23" spans="1:7">
      <c r="A23" s="1"/>
      <c r="B23" s="1" t="s">
        <v>30</v>
      </c>
      <c r="C23" s="1" t="s">
        <v>24</v>
      </c>
      <c r="D23" s="1">
        <v>1</v>
      </c>
      <c r="E23" s="9"/>
      <c r="F23" s="1">
        <v>200</v>
      </c>
      <c r="G23" s="1">
        <f t="shared" si="0"/>
        <v>200</v>
      </c>
    </row>
    <row r="24" spans="1:7" ht="15" thickBot="1">
      <c r="A24" s="1"/>
      <c r="B24" s="25" t="s">
        <v>31</v>
      </c>
      <c r="C24" s="25" t="s">
        <v>24</v>
      </c>
      <c r="D24" s="25">
        <v>5</v>
      </c>
      <c r="E24" s="29"/>
      <c r="F24" s="25">
        <f>1080+54+400+16</f>
        <v>1550</v>
      </c>
      <c r="G24" s="25">
        <f>F24</f>
        <v>1550</v>
      </c>
    </row>
    <row r="25" spans="1:7">
      <c r="A25" s="1"/>
      <c r="B25" s="21" t="s">
        <v>14</v>
      </c>
      <c r="C25" s="22"/>
      <c r="D25" s="22"/>
      <c r="E25" s="22"/>
      <c r="F25" s="22"/>
      <c r="G25" s="28">
        <f>SUM(G21:G24)</f>
        <v>2540.0100000000002</v>
      </c>
    </row>
    <row r="26" spans="1:7">
      <c r="A26" s="3">
        <v>3</v>
      </c>
      <c r="B26" s="3" t="s">
        <v>13</v>
      </c>
      <c r="C26" s="1"/>
      <c r="D26" s="1"/>
      <c r="E26" s="1"/>
      <c r="F26" s="1"/>
      <c r="G26" s="1"/>
    </row>
    <row r="27" spans="1:7">
      <c r="A27" s="1"/>
      <c r="B27" s="7" t="s">
        <v>0</v>
      </c>
      <c r="C27" s="1"/>
      <c r="D27" s="1"/>
      <c r="E27" s="1"/>
      <c r="F27" s="1"/>
      <c r="G27" s="2">
        <f>1.95*1564.7*12</f>
        <v>36613.979999999996</v>
      </c>
    </row>
    <row r="28" spans="1:7">
      <c r="A28" s="1"/>
      <c r="B28" s="12" t="s">
        <v>8</v>
      </c>
      <c r="C28" s="1"/>
      <c r="D28" s="1"/>
      <c r="E28" s="1"/>
      <c r="F28" s="1"/>
      <c r="G28" s="2">
        <f>0.96*1564.7*12</f>
        <v>18025.344000000001</v>
      </c>
    </row>
    <row r="29" spans="1:7" ht="15" thickBot="1">
      <c r="A29" s="3">
        <v>4</v>
      </c>
      <c r="B29" s="30" t="s">
        <v>1</v>
      </c>
      <c r="C29" s="25"/>
      <c r="D29" s="25"/>
      <c r="E29" s="25"/>
      <c r="F29" s="25"/>
      <c r="G29" s="26">
        <f>5.9*1564.7*12</f>
        <v>110780.76000000001</v>
      </c>
    </row>
    <row r="30" spans="1:7" ht="15" thickBot="1">
      <c r="A30" s="1"/>
      <c r="B30" s="21" t="s">
        <v>37</v>
      </c>
      <c r="C30" s="22"/>
      <c r="D30" s="22"/>
      <c r="E30" s="22"/>
      <c r="F30" s="22"/>
      <c r="G30" s="24">
        <f>SUM(G27:G29)</f>
        <v>165420.084</v>
      </c>
    </row>
    <row r="31" spans="1:7" ht="37" customHeight="1" thickBot="1">
      <c r="A31" s="1"/>
      <c r="B31" s="3" t="s">
        <v>27</v>
      </c>
      <c r="C31" s="1"/>
      <c r="D31" s="1"/>
      <c r="E31" s="1"/>
      <c r="F31" s="9"/>
      <c r="G31" s="32">
        <f>G30+G25+G19+G9</f>
        <v>492468.96400000004</v>
      </c>
    </row>
    <row r="32" spans="1:7" ht="36" customHeight="1">
      <c r="A32" s="1"/>
      <c r="B32" s="3" t="s">
        <v>38</v>
      </c>
      <c r="C32" s="1"/>
      <c r="D32" s="1"/>
      <c r="E32" s="1"/>
      <c r="F32" s="1"/>
      <c r="G32" s="31">
        <v>18330.310000000001</v>
      </c>
    </row>
  </sheetData>
  <mergeCells count="1">
    <mergeCell ref="B1:G1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7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2016-05-16T01:28:18Z</cp:lastPrinted>
  <dcterms:created xsi:type="dcterms:W3CDTF">2006-09-16T00:00:00Z</dcterms:created>
  <dcterms:modified xsi:type="dcterms:W3CDTF">2019-06-18T23:45:40Z</dcterms:modified>
</cp:coreProperties>
</file>