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420" yWindow="465" windowWidth="24240" windowHeight="13740"/>
  </bookViews>
  <sheets>
    <sheet name="Дзержинского, 23" sheetId="2" r:id="rId1"/>
    <sheet name="Лист1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" l="1"/>
  <c r="H42" i="2"/>
  <c r="H43" i="2" s="1"/>
  <c r="G41" i="2"/>
  <c r="G43" i="2" s="1"/>
  <c r="F43" i="2"/>
  <c r="H15" i="2"/>
  <c r="H47" i="3"/>
  <c r="E47" i="3"/>
  <c r="H46" i="3"/>
  <c r="E46" i="3"/>
  <c r="E44" i="3"/>
  <c r="E45" i="3" s="1"/>
  <c r="H41" i="3"/>
  <c r="E38" i="3"/>
  <c r="H38" i="3" s="1"/>
  <c r="E37" i="3"/>
  <c r="H37" i="3" s="1"/>
  <c r="E35" i="3"/>
  <c r="H35" i="3" s="1"/>
  <c r="E34" i="3"/>
  <c r="H34" i="3" s="1"/>
  <c r="E33" i="3"/>
  <c r="H33" i="3" s="1"/>
  <c r="E32" i="3"/>
  <c r="H32" i="3" s="1"/>
  <c r="E30" i="3"/>
  <c r="H30" i="3" s="1"/>
  <c r="E29" i="3"/>
  <c r="H29" i="3" s="1"/>
  <c r="E28" i="3"/>
  <c r="H28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4" i="3"/>
  <c r="H14" i="3" s="1"/>
  <c r="E12" i="3"/>
  <c r="H12" i="3" s="1"/>
  <c r="E10" i="3"/>
  <c r="H10" i="3" s="1"/>
  <c r="E9" i="3"/>
  <c r="H9" i="3" s="1"/>
  <c r="E7" i="3"/>
  <c r="H7" i="3" s="1"/>
  <c r="E3" i="3"/>
  <c r="E12" i="2"/>
  <c r="E26" i="2"/>
  <c r="E47" i="2"/>
  <c r="E48" i="2"/>
  <c r="E45" i="2"/>
  <c r="E46" i="2" s="1"/>
  <c r="E38" i="2"/>
  <c r="E25" i="2"/>
  <c r="H39" i="3" l="1"/>
  <c r="E48" i="3"/>
  <c r="H48" i="3"/>
  <c r="H44" i="3"/>
  <c r="H45" i="3" s="1"/>
  <c r="H15" i="3"/>
  <c r="H49" i="3" s="1"/>
  <c r="E15" i="3"/>
  <c r="E39" i="3"/>
  <c r="E49" i="3" l="1"/>
  <c r="E52" i="3" s="1"/>
  <c r="H38" i="2"/>
  <c r="E49" i="2" l="1"/>
  <c r="E37" i="2"/>
  <c r="H37" i="2" s="1"/>
  <c r="E35" i="2"/>
  <c r="H35" i="2" s="1"/>
  <c r="E34" i="2"/>
  <c r="H34" i="2" s="1"/>
  <c r="E33" i="2"/>
  <c r="H33" i="2" s="1"/>
  <c r="E32" i="2"/>
  <c r="H32" i="2" s="1"/>
  <c r="E30" i="2"/>
  <c r="H30" i="2" s="1"/>
  <c r="E29" i="2"/>
  <c r="H29" i="2" s="1"/>
  <c r="E22" i="2"/>
  <c r="H26" i="2"/>
  <c r="E28" i="2"/>
  <c r="H25" i="2" l="1"/>
  <c r="E24" i="2"/>
  <c r="H24" i="2" s="1"/>
  <c r="E23" i="2"/>
  <c r="H23" i="2" s="1"/>
  <c r="H22" i="2"/>
  <c r="E21" i="2"/>
  <c r="H21" i="2" s="1"/>
  <c r="E20" i="2"/>
  <c r="E19" i="2"/>
  <c r="E14" i="2"/>
  <c r="H14" i="2" s="1"/>
  <c r="E7" i="2"/>
  <c r="E39" i="2" l="1"/>
  <c r="E10" i="2"/>
  <c r="H10" i="2" s="1"/>
  <c r="E9" i="2"/>
  <c r="H9" i="2" s="1"/>
  <c r="E16" i="2" l="1"/>
  <c r="E50" i="2" s="1"/>
  <c r="H12" i="2"/>
  <c r="H47" i="2"/>
  <c r="H20" i="2"/>
  <c r="H48" i="2" l="1"/>
  <c r="H49" i="2" s="1"/>
  <c r="H45" i="2"/>
  <c r="H46" i="2" s="1"/>
  <c r="H28" i="2"/>
  <c r="H19" i="2" l="1"/>
  <c r="H39" i="2" s="1"/>
  <c r="H7" i="2"/>
  <c r="H16" i="2" s="1"/>
  <c r="H50" i="2" l="1"/>
</calcChain>
</file>

<file path=xl/sharedStrings.xml><?xml version="1.0" encoding="utf-8"?>
<sst xmlns="http://schemas.openxmlformats.org/spreadsheetml/2006/main" count="215" uniqueCount="97">
  <si>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</si>
  <si>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</si>
  <si>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</si>
  <si>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</si>
  <si>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</si>
  <si>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Итого стоимость работ, руб</t>
  </si>
  <si>
    <t>№ п/п</t>
  </si>
  <si>
    <t>Итого за содержание имущества МКД</t>
  </si>
  <si>
    <t>Промывка и регулировка системы отопления</t>
  </si>
  <si>
    <t>Обслуживание теплового узла</t>
  </si>
  <si>
    <t>Итого по Космонавтов 9/1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</si>
  <si>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</si>
  <si>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</si>
  <si>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Работы, выполняемые в целях надлежащего содержания систем теплоснабжения</t>
  </si>
  <si>
    <t>Итого</t>
  </si>
  <si>
    <t>II</t>
  </si>
  <si>
    <t>Работы и услуги по содержанию иного общего имущества помещений в МКД</t>
  </si>
  <si>
    <t>1.</t>
  </si>
  <si>
    <t xml:space="preserve">Работы по содержанию помещений, входящих в состав общего имущества в МКД </t>
  </si>
  <si>
    <t>Сухая уборка(подметание) лестничных маршей, площадок</t>
  </si>
  <si>
    <t>Влажная уборка (мытье) л.площадок, маршей</t>
  </si>
  <si>
    <t>кв.м.</t>
  </si>
  <si>
    <t>Общие работы, выполняемые для надлежащего содержания систем водоснабжения, отопления и водоотведения, в т.ч.</t>
  </si>
  <si>
    <t xml:space="preserve"> Работы по содержанию земельного участка, на котором расположен МКД в холодный период года</t>
  </si>
  <si>
    <t>Уборка придомовой территории в холодный период</t>
  </si>
  <si>
    <t>Уборка контейнерной площадки и прилегающей к ней территории</t>
  </si>
  <si>
    <t>Уборка крыльца, площадки перед входом в подъезд, подметание, очистка от снега и наледи, посыпка песком площадки</t>
  </si>
  <si>
    <t xml:space="preserve"> Работы по содержанию земельного участка, на котором расположен МКД в теплый  период года</t>
  </si>
  <si>
    <t>Уборка придомовой территории в теплый  период</t>
  </si>
  <si>
    <t>Уборка крыльца, площадки перед входом в подъезд</t>
  </si>
  <si>
    <t xml:space="preserve"> Работы по обеспечению вывоза бытовых отходов</t>
  </si>
  <si>
    <t>Обеспечение устранения аварий в соответствии с установленными предельными сроками на внутридомовых инженерных системах в МКД, выполнение заявок населения</t>
  </si>
  <si>
    <t>2.4.Работы по содержанию помещений и территорий</t>
  </si>
  <si>
    <t>Итого:</t>
  </si>
  <si>
    <t>Долг на 01/09/2019</t>
  </si>
  <si>
    <t>водоснобжения и водоотведения - 2 раза в месяц</t>
  </si>
  <si>
    <t>отопления - 2 раза в месяц</t>
  </si>
  <si>
    <t>электрооборудования - 1 раз в месяц</t>
  </si>
  <si>
    <t>Годовая плата,               руб.</t>
  </si>
  <si>
    <t>Материалы,                руб.</t>
  </si>
  <si>
    <t>1.1</t>
  </si>
  <si>
    <t>1.2</t>
  </si>
  <si>
    <t>1.3</t>
  </si>
  <si>
    <t>1)</t>
  </si>
  <si>
    <t>2)</t>
  </si>
  <si>
    <t>3)</t>
  </si>
  <si>
    <t>Съем показаний ИПУ, съем показаний ОДПУ</t>
  </si>
  <si>
    <t>2.1</t>
  </si>
  <si>
    <t>3</t>
  </si>
  <si>
    <t>Работы, выполняемые в целях надлежащего содержания и ремонта лифтов</t>
  </si>
  <si>
    <t>3.1</t>
  </si>
  <si>
    <t>Обслуживание и ремонт лифта, в т.ч.техническое освидетельствование, проведение ТО</t>
  </si>
  <si>
    <t xml:space="preserve">Итого </t>
  </si>
  <si>
    <t>1.4</t>
  </si>
  <si>
    <t>1.5</t>
  </si>
  <si>
    <t>Сухая уборка (подметание)  коридоров</t>
  </si>
  <si>
    <t>кв. м</t>
  </si>
  <si>
    <t>кв.м</t>
  </si>
  <si>
    <t>Влажная уборка (мытье) коридоров</t>
  </si>
  <si>
    <t>Сухая уборка (подметание)  кабины лифтов</t>
  </si>
  <si>
    <t>1.6</t>
  </si>
  <si>
    <t>Влажная уборка (мытье) кабины лифтов</t>
  </si>
  <si>
    <t>1.7</t>
  </si>
  <si>
    <t>Влажная протирка эл.щитков, подонников, плафонов, отопительных приборов, почтовых ящиков</t>
  </si>
  <si>
    <t>Дератизация и дезинсекция помещений подвала</t>
  </si>
  <si>
    <t>1.8</t>
  </si>
  <si>
    <t>2.2</t>
  </si>
  <si>
    <t>2.3</t>
  </si>
  <si>
    <t>3.2</t>
  </si>
  <si>
    <t>3.3</t>
  </si>
  <si>
    <t>3.4</t>
  </si>
  <si>
    <t>Уборка и выкашивание газонов</t>
  </si>
  <si>
    <t>4</t>
  </si>
  <si>
    <t>4.1</t>
  </si>
  <si>
    <t>4.3</t>
  </si>
  <si>
    <t>Вывоз бытовых ТКО</t>
  </si>
  <si>
    <t>Информационное обеспечение сбора средств (ИРЦ)</t>
  </si>
  <si>
    <t>5.1</t>
  </si>
  <si>
    <t>Организация мест накопления бытовых отходов(окраска контейнера)</t>
  </si>
  <si>
    <t>Стоимость  за 1 кв.м общей площади руб. (S=2558,5 м2)</t>
  </si>
  <si>
    <t xml:space="preserve">Стоимость выполненных доп.работ </t>
  </si>
  <si>
    <t>Смена фитингов и вентилей</t>
  </si>
  <si>
    <t>шт.</t>
  </si>
  <si>
    <t>Стоимость выполненных работ по текущему ремонту и содержанию жилого дома № 23                                        по ул. Дзержинского за период с 01.12.2018 -31.12.2019 г.г.</t>
  </si>
  <si>
    <t>Организация системы диспетчерского контроля и обеспечение диспетчерской связи с кабиной лифта</t>
  </si>
  <si>
    <t>5</t>
  </si>
  <si>
    <t>Работы по содержанию помещений и территорий</t>
  </si>
  <si>
    <t>5.2</t>
  </si>
  <si>
    <t xml:space="preserve"> Акт от 24.07.2019 г. Смена фитингов и вентилей</t>
  </si>
  <si>
    <t>Акт от 24.07.2019 г.Ремонт трубопровода Д=100 мм (стояк)</t>
  </si>
  <si>
    <t>м</t>
  </si>
  <si>
    <t>6</t>
  </si>
  <si>
    <t>6.1</t>
  </si>
  <si>
    <t>водоснабжения и водоотведения - 2 раза в месяц</t>
  </si>
  <si>
    <t>Итого по Дзержинского, д.23</t>
  </si>
  <si>
    <t>Долг на 01/11/2019</t>
  </si>
  <si>
    <t xml:space="preserve">Стоимость выполненных работ по текущему ремонту и содержанию жилого дома № 23                                        по ул. Дзержинского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</si>
</sst>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6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2" xfId="0" applyFont="1" applyBorder="1"/>
    <xf numFmtId="0" fontId="6" fillId="0" borderId="1" xfId="0" applyFont="1" applyBorder="1" applyAlignment="1"/>
    <xf numFmtId="0" fontId="0" fillId="0" borderId="1" xfId="0" applyFont="1" applyBorder="1" applyAlignment="1"/>
    <xf numFmtId="0" fontId="6" fillId="0" borderId="4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0" fillId="0" borderId="2" xfId="0" applyBorder="1" applyAlignment="1">
      <alignment wrapText="1"/>
    </xf>
    <xf numFmtId="49" fontId="0" fillId="0" borderId="1" xfId="0" applyNumberFormat="1" applyBorder="1" applyAlignment="1">
      <alignment horizontal="right" vertical="top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0" fillId="2" borderId="1" xfId="0" applyFont="1" applyFill="1" applyBorder="1"/>
    <xf numFmtId="0" fontId="6" fillId="0" borderId="1" xfId="0" applyFont="1" applyFill="1" applyBorder="1" applyAlignment="1">
      <alignment wrapText="1"/>
    </xf>
    <xf numFmtId="2" fontId="0" fillId="3" borderId="3" xfId="0" applyNumberFormat="1" applyFill="1" applyBorder="1"/>
    <xf numFmtId="49" fontId="0" fillId="0" borderId="1" xfId="0" applyNumberForma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 vertical="center"/>
    </xf>
    <xf numFmtId="0" fontId="6" fillId="2" borderId="1" xfId="0" applyFont="1" applyFill="1" applyBorder="1" applyAlignment="1"/>
    <xf numFmtId="4" fontId="0" fillId="2" borderId="1" xfId="0" applyNumberFormat="1" applyFont="1" applyFill="1" applyBorder="1" applyAlignment="1"/>
    <xf numFmtId="4" fontId="6" fillId="2" borderId="1" xfId="0" applyNumberFormat="1" applyFont="1" applyFill="1" applyBorder="1" applyAlignment="1"/>
    <xf numFmtId="0" fontId="0" fillId="2" borderId="1" xfId="0" applyFill="1" applyBorder="1"/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/>
    <xf numFmtId="4" fontId="4" fillId="2" borderId="1" xfId="0" applyNumberFormat="1" applyFont="1" applyFill="1" applyBorder="1" applyAlignment="1"/>
    <xf numFmtId="0" fontId="0" fillId="2" borderId="3" xfId="0" applyFill="1" applyBorder="1"/>
    <xf numFmtId="2" fontId="0" fillId="2" borderId="3" xfId="0" applyNumberFormat="1" applyFill="1" applyBorder="1"/>
    <xf numFmtId="2" fontId="0" fillId="2" borderId="1" xfId="0" applyNumberFormat="1" applyFill="1" applyBorder="1"/>
    <xf numFmtId="2" fontId="6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49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4" fontId="5" fillId="2" borderId="4" xfId="0" applyNumberFormat="1" applyFont="1" applyFill="1" applyBorder="1"/>
    <xf numFmtId="4" fontId="6" fillId="2" borderId="4" xfId="0" applyNumberFormat="1" applyFont="1" applyFill="1" applyBorder="1"/>
    <xf numFmtId="0" fontId="0" fillId="2" borderId="2" xfId="0" applyFill="1" applyBorder="1"/>
    <xf numFmtId="4" fontId="6" fillId="2" borderId="1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5" fillId="3" borderId="1" xfId="0" applyNumberFormat="1" applyFont="1" applyFill="1" applyBorder="1" applyAlignment="1"/>
    <xf numFmtId="2" fontId="0" fillId="0" borderId="0" xfId="0" applyNumberFormat="1"/>
    <xf numFmtId="0" fontId="2" fillId="0" borderId="1" xfId="0" applyFont="1" applyBorder="1" applyAlignment="1">
      <alignment wrapText="1"/>
    </xf>
    <xf numFmtId="0" fontId="6" fillId="2" borderId="1" xfId="0" applyFont="1" applyFill="1" applyBorder="1"/>
    <xf numFmtId="4" fontId="0" fillId="0" borderId="0" xfId="0" applyNumberFormat="1"/>
    <xf numFmtId="0" fontId="6" fillId="2" borderId="3" xfId="0" applyFont="1" applyFill="1" applyBorder="1" applyAlignment="1"/>
    <xf numFmtId="0" fontId="6" fillId="2" borderId="5" xfId="0" applyFont="1" applyFill="1" applyBorder="1" applyAlignment="1"/>
    <xf numFmtId="2" fontId="5" fillId="2" borderId="1" xfId="0" applyNumberFormat="1" applyFont="1" applyFill="1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/>
    <xf numFmtId="4" fontId="0" fillId="0" borderId="8" xfId="0" applyNumberFormat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95DDFF"/>
      </a:dk1>
      <a:lt1>
        <a:sysClr val="window" lastClr="3F424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46" zoomScale="125" zoomScaleNormal="125" zoomScalePageLayoutView="125" workbookViewId="0">
      <selection activeCell="L2" sqref="L2"/>
    </sheetView>
  </sheetViews>
  <sheetFormatPr defaultColWidth="8.85546875" defaultRowHeight="15" x14ac:dyDescent="0.25"/>
  <cols>
    <col min="1" max="1" width="4.140625" customWidth="1"/>
    <col min="2" max="2" width="67.28515625" customWidth="1"/>
    <col min="3" max="3" width="5.42578125" customWidth="1"/>
    <col min="4" max="4" width="6.85546875" customWidth="1"/>
    <col min="5" max="5" width="10.7109375" bestFit="1" customWidth="1"/>
    <col min="6" max="6" width="8.5703125" customWidth="1"/>
    <col min="7" max="7" width="10.5703125" customWidth="1"/>
    <col min="8" max="8" width="10.42578125" customWidth="1"/>
  </cols>
  <sheetData>
    <row r="1" spans="1:10" ht="38.25" customHeight="1" x14ac:dyDescent="0.25">
      <c r="B1" s="84" t="s">
        <v>96</v>
      </c>
      <c r="C1" s="84"/>
      <c r="D1" s="84"/>
      <c r="E1" s="84"/>
      <c r="F1" s="84"/>
      <c r="G1" s="84"/>
      <c r="H1" s="84"/>
      <c r="I1" s="5"/>
      <c r="J1" s="5"/>
    </row>
    <row r="2" spans="1:10" ht="76.5" customHeight="1" x14ac:dyDescent="0.25">
      <c r="A2" s="4" t="s">
        <v>6</v>
      </c>
      <c r="B2" s="4" t="s">
        <v>2</v>
      </c>
      <c r="C2" s="4" t="s">
        <v>3</v>
      </c>
      <c r="D2" s="4" t="s">
        <v>4</v>
      </c>
      <c r="E2" s="4" t="s">
        <v>38</v>
      </c>
      <c r="F2" s="4" t="s">
        <v>39</v>
      </c>
      <c r="G2" s="4" t="s">
        <v>80</v>
      </c>
      <c r="H2" s="4" t="s">
        <v>5</v>
      </c>
    </row>
    <row r="3" spans="1:10" ht="27.75" customHeight="1" x14ac:dyDescent="0.25">
      <c r="A3" s="4"/>
      <c r="B3" s="4" t="s">
        <v>79</v>
      </c>
      <c r="C3" s="4"/>
      <c r="D3" s="4"/>
      <c r="E3" s="81">
        <f>(20.34*2558.5*2)+(25*2558.5*10)</f>
        <v>743704.78</v>
      </c>
      <c r="F3" s="4"/>
      <c r="G3" s="4"/>
      <c r="H3" s="4"/>
    </row>
    <row r="4" spans="1:10" ht="40.5" customHeight="1" x14ac:dyDescent="0.25">
      <c r="A4" s="16" t="s">
        <v>12</v>
      </c>
      <c r="B4" s="14" t="s">
        <v>11</v>
      </c>
      <c r="C4" s="1"/>
      <c r="D4" s="1"/>
      <c r="E4" s="1"/>
      <c r="F4" s="1"/>
      <c r="G4" s="1"/>
      <c r="H4" s="2"/>
    </row>
    <row r="5" spans="1:10" ht="31.5" customHeight="1" x14ac:dyDescent="0.25">
      <c r="A5" s="15">
        <v>1</v>
      </c>
      <c r="B5" s="14" t="s">
        <v>22</v>
      </c>
      <c r="C5" s="1"/>
      <c r="D5" s="1"/>
      <c r="E5" s="1"/>
      <c r="F5" s="1"/>
      <c r="G5" s="1"/>
      <c r="H5" s="2"/>
    </row>
    <row r="6" spans="1:10" x14ac:dyDescent="0.25">
      <c r="A6" s="24" t="s">
        <v>43</v>
      </c>
      <c r="B6" s="1" t="s">
        <v>93</v>
      </c>
      <c r="C6" s="28"/>
      <c r="D6" s="28"/>
      <c r="E6" s="28"/>
      <c r="F6" s="28"/>
      <c r="G6" s="28"/>
      <c r="H6" s="32"/>
    </row>
    <row r="7" spans="1:10" x14ac:dyDescent="0.25">
      <c r="A7" s="24" t="s">
        <v>44</v>
      </c>
      <c r="B7" s="1" t="s">
        <v>36</v>
      </c>
      <c r="C7" s="30"/>
      <c r="D7" s="30"/>
      <c r="E7" s="31">
        <f>1.28*2558.5*12</f>
        <v>39298.559999999998</v>
      </c>
      <c r="F7" s="30"/>
      <c r="G7" s="30"/>
      <c r="H7" s="34">
        <f>E7</f>
        <v>39298.559999999998</v>
      </c>
    </row>
    <row r="8" spans="1:10" x14ac:dyDescent="0.25">
      <c r="A8" s="24" t="s">
        <v>45</v>
      </c>
      <c r="B8" s="8" t="s">
        <v>37</v>
      </c>
      <c r="C8" s="29"/>
      <c r="D8" s="29"/>
      <c r="E8" s="29"/>
      <c r="F8" s="29"/>
      <c r="G8" s="29"/>
      <c r="H8" s="33"/>
    </row>
    <row r="9" spans="1:10" ht="18.75" customHeight="1" x14ac:dyDescent="0.25">
      <c r="A9" s="18" t="s">
        <v>41</v>
      </c>
      <c r="B9" s="17" t="s">
        <v>46</v>
      </c>
      <c r="C9" s="7"/>
      <c r="D9" s="7"/>
      <c r="E9" s="1">
        <f>0.31*2558.5*12</f>
        <v>9517.619999999999</v>
      </c>
      <c r="F9" s="7"/>
      <c r="G9" s="7"/>
      <c r="H9" s="35">
        <f>E9</f>
        <v>9517.619999999999</v>
      </c>
    </row>
    <row r="10" spans="1:10" x14ac:dyDescent="0.25">
      <c r="A10" s="24" t="s">
        <v>42</v>
      </c>
      <c r="B10" s="10" t="s">
        <v>9</v>
      </c>
      <c r="C10" s="7"/>
      <c r="D10" s="7"/>
      <c r="E10" s="36">
        <f>1*2558.5*12</f>
        <v>30702</v>
      </c>
      <c r="F10" s="7"/>
      <c r="G10" s="7"/>
      <c r="H10" s="6">
        <f>E10</f>
        <v>30702</v>
      </c>
    </row>
    <row r="11" spans="1:10" ht="26.25" customHeight="1" x14ac:dyDescent="0.25">
      <c r="A11" s="43">
        <v>2</v>
      </c>
      <c r="B11" s="19" t="s">
        <v>13</v>
      </c>
      <c r="C11" s="7"/>
      <c r="D11" s="7"/>
      <c r="E11" s="37"/>
      <c r="F11" s="37"/>
      <c r="G11" s="37"/>
      <c r="H11" s="44"/>
    </row>
    <row r="12" spans="1:10" x14ac:dyDescent="0.25">
      <c r="A12" s="40" t="s">
        <v>47</v>
      </c>
      <c r="B12" s="12" t="s">
        <v>8</v>
      </c>
      <c r="C12" s="11"/>
      <c r="D12" s="11"/>
      <c r="E12" s="78">
        <f>0.55*2558.5*12</f>
        <v>16886.100000000002</v>
      </c>
      <c r="F12" s="76"/>
      <c r="G12" s="45"/>
      <c r="H12" s="46">
        <f>E12</f>
        <v>16886.100000000002</v>
      </c>
    </row>
    <row r="13" spans="1:10" x14ac:dyDescent="0.25">
      <c r="A13" s="43" t="s">
        <v>48</v>
      </c>
      <c r="B13" s="11" t="s">
        <v>49</v>
      </c>
      <c r="C13" s="11"/>
      <c r="D13" s="13"/>
      <c r="E13" s="77"/>
      <c r="F13" s="45"/>
      <c r="G13" s="45"/>
      <c r="H13" s="47"/>
    </row>
    <row r="14" spans="1:10" ht="27.75" customHeight="1" x14ac:dyDescent="0.25">
      <c r="A14" s="40" t="s">
        <v>50</v>
      </c>
      <c r="B14" s="51" t="s">
        <v>51</v>
      </c>
      <c r="C14" s="11"/>
      <c r="D14" s="13"/>
      <c r="E14" s="52">
        <f>2.98*2558.5*12</f>
        <v>91491.959999999992</v>
      </c>
      <c r="F14" s="45"/>
      <c r="G14" s="45"/>
      <c r="H14" s="53">
        <f>E14</f>
        <v>91491.959999999992</v>
      </c>
    </row>
    <row r="15" spans="1:10" ht="27.75" customHeight="1" x14ac:dyDescent="0.25">
      <c r="A15" s="40" t="s">
        <v>68</v>
      </c>
      <c r="B15" s="73" t="s">
        <v>84</v>
      </c>
      <c r="C15" s="11"/>
      <c r="D15" s="13"/>
      <c r="E15" s="82">
        <v>119226.1</v>
      </c>
      <c r="F15" s="45"/>
      <c r="G15" s="45"/>
      <c r="H15" s="53">
        <f>E15</f>
        <v>119226.1</v>
      </c>
    </row>
    <row r="16" spans="1:10" ht="15.75" customHeight="1" x14ac:dyDescent="0.25">
      <c r="A16" s="40"/>
      <c r="B16" s="14" t="s">
        <v>52</v>
      </c>
      <c r="C16" s="11"/>
      <c r="D16" s="13"/>
      <c r="E16" s="45">
        <f>SUM(E7:E15)</f>
        <v>307122.33999999997</v>
      </c>
      <c r="F16" s="45"/>
      <c r="G16" s="45"/>
      <c r="H16" s="47">
        <f>SUM(H7:H15)</f>
        <v>307122.33999999997</v>
      </c>
    </row>
    <row r="17" spans="1:8" ht="27.75" customHeight="1" x14ac:dyDescent="0.25">
      <c r="A17" s="42" t="s">
        <v>15</v>
      </c>
      <c r="B17" s="14" t="s">
        <v>16</v>
      </c>
      <c r="C17" s="1"/>
      <c r="D17" s="9"/>
      <c r="E17" s="56"/>
      <c r="F17" s="48"/>
      <c r="G17" s="48"/>
      <c r="H17" s="48"/>
    </row>
    <row r="18" spans="1:8" s="22" customFormat="1" ht="27" customHeight="1" x14ac:dyDescent="0.25">
      <c r="A18" s="43" t="s">
        <v>17</v>
      </c>
      <c r="B18" s="23" t="s">
        <v>18</v>
      </c>
      <c r="C18" s="20"/>
      <c r="D18" s="21"/>
      <c r="E18" s="49"/>
      <c r="F18" s="50"/>
      <c r="G18" s="50"/>
      <c r="H18" s="50"/>
    </row>
    <row r="19" spans="1:8" x14ac:dyDescent="0.25">
      <c r="A19" s="24" t="s">
        <v>40</v>
      </c>
      <c r="B19" s="1" t="s">
        <v>19</v>
      </c>
      <c r="C19" s="8" t="s">
        <v>57</v>
      </c>
      <c r="D19" s="1">
        <v>419.2</v>
      </c>
      <c r="E19" s="55">
        <f>0.5*2558.5*12</f>
        <v>15351</v>
      </c>
      <c r="F19" s="48"/>
      <c r="G19" s="48"/>
      <c r="H19" s="56">
        <f>E19+F19</f>
        <v>15351</v>
      </c>
    </row>
    <row r="20" spans="1:8" x14ac:dyDescent="0.25">
      <c r="A20" s="24" t="s">
        <v>41</v>
      </c>
      <c r="B20" s="1" t="s">
        <v>20</v>
      </c>
      <c r="C20" s="8" t="s">
        <v>57</v>
      </c>
      <c r="D20" s="1">
        <v>419.2</v>
      </c>
      <c r="E20" s="55">
        <f>0.08*2558.5*12</f>
        <v>2456.16</v>
      </c>
      <c r="F20" s="48"/>
      <c r="G20" s="48"/>
      <c r="H20" s="48">
        <f>F20+E20</f>
        <v>2456.16</v>
      </c>
    </row>
    <row r="21" spans="1:8" x14ac:dyDescent="0.25">
      <c r="A21" s="24" t="s">
        <v>42</v>
      </c>
      <c r="B21" s="1" t="s">
        <v>55</v>
      </c>
      <c r="C21" s="8" t="s">
        <v>57</v>
      </c>
      <c r="D21" s="1">
        <v>191.9</v>
      </c>
      <c r="E21" s="55">
        <f>0.9*2558.5*12</f>
        <v>27631.800000000003</v>
      </c>
      <c r="F21" s="48"/>
      <c r="G21" s="48"/>
      <c r="H21" s="56">
        <f t="shared" ref="H21:H26" si="0">E21</f>
        <v>27631.800000000003</v>
      </c>
    </row>
    <row r="22" spans="1:8" x14ac:dyDescent="0.25">
      <c r="A22" s="24" t="s">
        <v>53</v>
      </c>
      <c r="B22" s="1" t="s">
        <v>58</v>
      </c>
      <c r="C22" s="8" t="s">
        <v>57</v>
      </c>
      <c r="D22" s="1">
        <v>191.9</v>
      </c>
      <c r="E22" s="55">
        <f>0.1*2558.5*12</f>
        <v>3070.2000000000003</v>
      </c>
      <c r="F22" s="48"/>
      <c r="G22" s="48"/>
      <c r="H22" s="56">
        <f t="shared" si="0"/>
        <v>3070.2000000000003</v>
      </c>
    </row>
    <row r="23" spans="1:8" x14ac:dyDescent="0.25">
      <c r="A23" s="24" t="s">
        <v>54</v>
      </c>
      <c r="B23" s="1" t="s">
        <v>59</v>
      </c>
      <c r="C23" s="8" t="s">
        <v>57</v>
      </c>
      <c r="D23" s="1">
        <v>2.31</v>
      </c>
      <c r="E23" s="55">
        <f>0.07*2558.5*12</f>
        <v>2149.1400000000003</v>
      </c>
      <c r="F23" s="48"/>
      <c r="G23" s="48"/>
      <c r="H23" s="56">
        <f t="shared" si="0"/>
        <v>2149.1400000000003</v>
      </c>
    </row>
    <row r="24" spans="1:8" x14ac:dyDescent="0.25">
      <c r="A24" s="24" t="s">
        <v>60</v>
      </c>
      <c r="B24" s="1" t="s">
        <v>61</v>
      </c>
      <c r="C24" s="8" t="s">
        <v>57</v>
      </c>
      <c r="D24" s="1">
        <v>2.31</v>
      </c>
      <c r="E24" s="55">
        <f>0.1*2558.5*12</f>
        <v>3070.2000000000003</v>
      </c>
      <c r="F24" s="48"/>
      <c r="G24" s="48"/>
      <c r="H24" s="56">
        <f t="shared" si="0"/>
        <v>3070.2000000000003</v>
      </c>
    </row>
    <row r="25" spans="1:8" ht="30" x14ac:dyDescent="0.25">
      <c r="A25" s="24" t="s">
        <v>62</v>
      </c>
      <c r="B25" s="25" t="s">
        <v>63</v>
      </c>
      <c r="C25" s="8" t="s">
        <v>57</v>
      </c>
      <c r="D25" s="1">
        <v>90.3</v>
      </c>
      <c r="E25" s="55">
        <f>0.05*2558.5*12</f>
        <v>1535.1000000000001</v>
      </c>
      <c r="F25" s="48"/>
      <c r="G25" s="48"/>
      <c r="H25" s="56">
        <f t="shared" si="0"/>
        <v>1535.1000000000001</v>
      </c>
    </row>
    <row r="26" spans="1:8" x14ac:dyDescent="0.25">
      <c r="A26" s="24" t="s">
        <v>65</v>
      </c>
      <c r="B26" s="1" t="s">
        <v>64</v>
      </c>
      <c r="C26" s="8" t="s">
        <v>56</v>
      </c>
      <c r="D26" s="1">
        <v>301.7</v>
      </c>
      <c r="E26" s="55">
        <f>0.08*12*2558.5</f>
        <v>2456.16</v>
      </c>
      <c r="F26" s="48"/>
      <c r="G26" s="48"/>
      <c r="H26" s="58">
        <f t="shared" si="0"/>
        <v>2456.16</v>
      </c>
    </row>
    <row r="27" spans="1:8" ht="28.5" customHeight="1" x14ac:dyDescent="0.25">
      <c r="A27" s="42">
        <v>2</v>
      </c>
      <c r="B27" s="14" t="s">
        <v>23</v>
      </c>
      <c r="C27" s="8"/>
      <c r="D27" s="1"/>
      <c r="E27" s="54"/>
      <c r="F27" s="48"/>
      <c r="G27" s="48"/>
      <c r="H27" s="48"/>
    </row>
    <row r="28" spans="1:8" x14ac:dyDescent="0.25">
      <c r="A28" s="24" t="s">
        <v>47</v>
      </c>
      <c r="B28" s="1" t="s">
        <v>24</v>
      </c>
      <c r="C28" s="8" t="s">
        <v>56</v>
      </c>
      <c r="D28" s="1">
        <v>1004</v>
      </c>
      <c r="E28" s="55">
        <f>0.75*2558.5*12</f>
        <v>23026.5</v>
      </c>
      <c r="F28" s="48"/>
      <c r="G28" s="48"/>
      <c r="H28" s="56">
        <f>E28+F28</f>
        <v>23026.5</v>
      </c>
    </row>
    <row r="29" spans="1:8" x14ac:dyDescent="0.25">
      <c r="A29" s="24" t="s">
        <v>66</v>
      </c>
      <c r="B29" s="1" t="s">
        <v>25</v>
      </c>
      <c r="C29" s="8" t="s">
        <v>57</v>
      </c>
      <c r="D29" s="1"/>
      <c r="E29" s="55">
        <f>0.5*2558.5*12</f>
        <v>15351</v>
      </c>
      <c r="F29" s="48"/>
      <c r="G29" s="48"/>
      <c r="H29" s="56">
        <f>E29</f>
        <v>15351</v>
      </c>
    </row>
    <row r="30" spans="1:8" ht="30" x14ac:dyDescent="0.25">
      <c r="A30" s="24" t="s">
        <v>67</v>
      </c>
      <c r="B30" s="59" t="s">
        <v>26</v>
      </c>
      <c r="C30" s="8" t="s">
        <v>21</v>
      </c>
      <c r="D30" s="1">
        <v>6.82</v>
      </c>
      <c r="E30" s="55">
        <f>0.1*2558.5*12</f>
        <v>3070.2000000000003</v>
      </c>
      <c r="F30" s="48"/>
      <c r="G30" s="48"/>
      <c r="H30" s="56">
        <f>E30</f>
        <v>3070.2000000000003</v>
      </c>
    </row>
    <row r="31" spans="1:8" ht="30" x14ac:dyDescent="0.25">
      <c r="A31" s="42" t="s">
        <v>48</v>
      </c>
      <c r="B31" s="14" t="s">
        <v>27</v>
      </c>
      <c r="C31" s="8"/>
      <c r="D31" s="1"/>
      <c r="E31" s="55"/>
      <c r="F31" s="48"/>
      <c r="G31" s="48"/>
      <c r="H31" s="48"/>
    </row>
    <row r="32" spans="1:8" x14ac:dyDescent="0.25">
      <c r="A32" s="60" t="s">
        <v>50</v>
      </c>
      <c r="B32" s="1" t="s">
        <v>28</v>
      </c>
      <c r="C32" s="8" t="s">
        <v>21</v>
      </c>
      <c r="D32" s="1">
        <v>1004</v>
      </c>
      <c r="E32" s="55">
        <f>0.5*2558.5*12</f>
        <v>15351</v>
      </c>
      <c r="F32" s="48"/>
      <c r="G32" s="48"/>
      <c r="H32" s="56">
        <f>E32</f>
        <v>15351</v>
      </c>
    </row>
    <row r="33" spans="1:8" x14ac:dyDescent="0.25">
      <c r="A33" s="60" t="s">
        <v>68</v>
      </c>
      <c r="B33" s="1" t="s">
        <v>25</v>
      </c>
      <c r="C33" s="8" t="s">
        <v>21</v>
      </c>
      <c r="D33" s="1"/>
      <c r="E33" s="55">
        <f>0.3*2558.5*12</f>
        <v>9210.5999999999985</v>
      </c>
      <c r="F33" s="48"/>
      <c r="G33" s="48"/>
      <c r="H33" s="56">
        <f>E33</f>
        <v>9210.5999999999985</v>
      </c>
    </row>
    <row r="34" spans="1:8" x14ac:dyDescent="0.25">
      <c r="A34" s="60" t="s">
        <v>69</v>
      </c>
      <c r="B34" s="25" t="s">
        <v>29</v>
      </c>
      <c r="C34" s="8" t="s">
        <v>21</v>
      </c>
      <c r="D34" s="1">
        <v>6.82</v>
      </c>
      <c r="E34" s="55">
        <f>0.01*2558.5*12</f>
        <v>307.02</v>
      </c>
      <c r="F34" s="48"/>
      <c r="G34" s="48"/>
      <c r="H34" s="56">
        <f>E34</f>
        <v>307.02</v>
      </c>
    </row>
    <row r="35" spans="1:8" x14ac:dyDescent="0.25">
      <c r="A35" s="60" t="s">
        <v>70</v>
      </c>
      <c r="B35" s="25" t="s">
        <v>71</v>
      </c>
      <c r="C35" s="8" t="s">
        <v>57</v>
      </c>
      <c r="D35" s="1">
        <v>60</v>
      </c>
      <c r="E35" s="55">
        <f>0.3*2558.5*12</f>
        <v>9210.5999999999985</v>
      </c>
      <c r="F35" s="48"/>
      <c r="G35" s="48"/>
      <c r="H35" s="56">
        <f>E35</f>
        <v>9210.5999999999985</v>
      </c>
    </row>
    <row r="36" spans="1:8" x14ac:dyDescent="0.25">
      <c r="A36" s="43" t="s">
        <v>72</v>
      </c>
      <c r="B36" s="3" t="s">
        <v>30</v>
      </c>
      <c r="C36" s="1"/>
      <c r="D36" s="1"/>
      <c r="E36" s="56"/>
      <c r="F36" s="48"/>
      <c r="G36" s="48"/>
      <c r="H36" s="48"/>
    </row>
    <row r="37" spans="1:8" x14ac:dyDescent="0.25">
      <c r="A37" s="24" t="s">
        <v>73</v>
      </c>
      <c r="B37" s="1" t="s">
        <v>75</v>
      </c>
      <c r="C37" s="1"/>
      <c r="D37" s="1"/>
      <c r="E37" s="61">
        <f>4.42*2558.5*12</f>
        <v>135702.84</v>
      </c>
      <c r="F37" s="62"/>
      <c r="G37" s="62"/>
      <c r="H37" s="61">
        <f>E37</f>
        <v>135702.84</v>
      </c>
    </row>
    <row r="38" spans="1:8" x14ac:dyDescent="0.25">
      <c r="A38" s="24" t="s">
        <v>74</v>
      </c>
      <c r="B38" s="70" t="s">
        <v>78</v>
      </c>
      <c r="C38" s="1"/>
      <c r="D38" s="1"/>
      <c r="E38" s="56">
        <f>0.01*2558.5*12</f>
        <v>307.02</v>
      </c>
      <c r="F38" s="63"/>
      <c r="G38" s="63"/>
      <c r="H38" s="64">
        <f>E38</f>
        <v>307.02</v>
      </c>
    </row>
    <row r="39" spans="1:8" x14ac:dyDescent="0.25">
      <c r="A39" s="40"/>
      <c r="B39" s="27" t="s">
        <v>33</v>
      </c>
      <c r="C39" s="1"/>
      <c r="D39" s="1"/>
      <c r="E39" s="57">
        <f>SUM(E19:E38)</f>
        <v>269256.54000000004</v>
      </c>
      <c r="F39" s="63"/>
      <c r="G39" s="63"/>
      <c r="H39" s="65">
        <f>H19+H20+H21+H22+H23+H24+H25+H26+H28+H29+H30+H32+H33+H34+H35+H37+H38</f>
        <v>269256.54000000004</v>
      </c>
    </row>
    <row r="40" spans="1:8" x14ac:dyDescent="0.25">
      <c r="A40" s="43" t="s">
        <v>85</v>
      </c>
      <c r="B40" s="3" t="s">
        <v>86</v>
      </c>
      <c r="C40" s="1"/>
      <c r="D40" s="1"/>
      <c r="E40" s="56"/>
      <c r="F40" s="63"/>
      <c r="G40" s="63"/>
      <c r="H40" s="63"/>
    </row>
    <row r="41" spans="1:8" x14ac:dyDescent="0.25">
      <c r="A41" s="24" t="s">
        <v>77</v>
      </c>
      <c r="B41" s="1" t="s">
        <v>88</v>
      </c>
      <c r="C41" s="79" t="s">
        <v>82</v>
      </c>
      <c r="D41" s="1">
        <v>5</v>
      </c>
      <c r="E41" s="66"/>
      <c r="F41" s="48">
        <v>390.48</v>
      </c>
      <c r="G41" s="48">
        <f>H41-F41</f>
        <v>1993.02</v>
      </c>
      <c r="H41" s="48">
        <v>2383.5</v>
      </c>
    </row>
    <row r="42" spans="1:8" x14ac:dyDescent="0.25">
      <c r="A42" s="24" t="s">
        <v>87</v>
      </c>
      <c r="B42" s="1" t="s">
        <v>89</v>
      </c>
      <c r="C42" s="80" t="s">
        <v>90</v>
      </c>
      <c r="D42" s="1">
        <v>0.5</v>
      </c>
      <c r="E42" s="66"/>
      <c r="F42" s="48">
        <v>270</v>
      </c>
      <c r="G42" s="48">
        <v>211.5</v>
      </c>
      <c r="H42" s="48">
        <f>G42+F42</f>
        <v>481.5</v>
      </c>
    </row>
    <row r="43" spans="1:8" x14ac:dyDescent="0.25">
      <c r="A43" s="40"/>
      <c r="B43" s="27" t="s">
        <v>7</v>
      </c>
      <c r="C43" s="1"/>
      <c r="D43" s="1"/>
      <c r="E43" s="48"/>
      <c r="F43" s="74">
        <f>SUM(F41:F42)</f>
        <v>660.48</v>
      </c>
      <c r="G43" s="74">
        <f>SUM(G41:G42)</f>
        <v>2204.52</v>
      </c>
      <c r="H43" s="67">
        <f>H41+H42</f>
        <v>2865</v>
      </c>
    </row>
    <row r="44" spans="1:8" ht="45" x14ac:dyDescent="0.25">
      <c r="A44" s="42" t="s">
        <v>91</v>
      </c>
      <c r="B44" s="14" t="s">
        <v>31</v>
      </c>
      <c r="C44" s="1"/>
      <c r="D44" s="1"/>
      <c r="E44" s="48"/>
      <c r="F44" s="48"/>
      <c r="G44" s="48"/>
      <c r="H44" s="48"/>
    </row>
    <row r="45" spans="1:8" x14ac:dyDescent="0.25">
      <c r="A45" s="24" t="s">
        <v>92</v>
      </c>
      <c r="B45" s="7" t="s">
        <v>0</v>
      </c>
      <c r="C45" s="1"/>
      <c r="D45" s="1"/>
      <c r="E45" s="56">
        <f>1.45*2558.5*12</f>
        <v>44517.899999999994</v>
      </c>
      <c r="F45" s="48"/>
      <c r="G45" s="48"/>
      <c r="H45" s="62">
        <f>E45</f>
        <v>44517.899999999994</v>
      </c>
    </row>
    <row r="46" spans="1:8" x14ac:dyDescent="0.25">
      <c r="A46" s="40"/>
      <c r="B46" s="38" t="s">
        <v>33</v>
      </c>
      <c r="C46" s="1"/>
      <c r="D46" s="1"/>
      <c r="E46" s="57">
        <f>E45</f>
        <v>44517.899999999994</v>
      </c>
      <c r="F46" s="48"/>
      <c r="G46" s="48"/>
      <c r="H46" s="67">
        <f>H45</f>
        <v>44517.899999999994</v>
      </c>
    </row>
    <row r="47" spans="1:8" x14ac:dyDescent="0.25">
      <c r="A47" s="41"/>
      <c r="B47" s="26" t="s">
        <v>1</v>
      </c>
      <c r="C47" s="1"/>
      <c r="D47" s="1"/>
      <c r="E47" s="56">
        <f>2.79*2558.5*12</f>
        <v>85658.58</v>
      </c>
      <c r="F47" s="48"/>
      <c r="G47" s="48"/>
      <c r="H47" s="62">
        <f>E47</f>
        <v>85658.58</v>
      </c>
    </row>
    <row r="48" spans="1:8" x14ac:dyDescent="0.25">
      <c r="A48" s="41"/>
      <c r="B48" s="1" t="s">
        <v>76</v>
      </c>
      <c r="C48" s="1"/>
      <c r="D48" s="1"/>
      <c r="E48" s="56">
        <f>1.21*2558.5*12</f>
        <v>37149.42</v>
      </c>
      <c r="F48" s="48"/>
      <c r="G48" s="48"/>
      <c r="H48" s="68">
        <f>E48</f>
        <v>37149.42</v>
      </c>
    </row>
    <row r="49" spans="1:8" x14ac:dyDescent="0.25">
      <c r="A49" s="41"/>
      <c r="B49" s="3" t="s">
        <v>33</v>
      </c>
      <c r="C49" s="1"/>
      <c r="D49" s="1"/>
      <c r="E49" s="57">
        <f>E47+E48</f>
        <v>122808</v>
      </c>
      <c r="F49" s="48"/>
      <c r="G49" s="48"/>
      <c r="H49" s="67">
        <f>SUM(H47:H48)</f>
        <v>122808</v>
      </c>
    </row>
    <row r="50" spans="1:8" ht="20.25" customHeight="1" x14ac:dyDescent="0.25">
      <c r="A50" s="40"/>
      <c r="B50" s="3" t="s">
        <v>94</v>
      </c>
      <c r="C50" s="1"/>
      <c r="D50" s="1"/>
      <c r="E50" s="57">
        <f>E16+E39+E46+E49</f>
        <v>743704.78</v>
      </c>
      <c r="F50" s="74"/>
      <c r="G50" s="74"/>
      <c r="H50" s="67">
        <f>H16+H39+H46+H49+H43</f>
        <v>746569.78</v>
      </c>
    </row>
    <row r="51" spans="1:8" ht="21" customHeight="1" x14ac:dyDescent="0.25">
      <c r="A51" s="40"/>
      <c r="B51" s="3" t="s">
        <v>95</v>
      </c>
      <c r="C51" s="1"/>
      <c r="D51" s="1"/>
      <c r="E51" s="56"/>
      <c r="F51" s="48"/>
      <c r="G51" s="48"/>
      <c r="H51" s="83">
        <v>98160.61</v>
      </c>
    </row>
    <row r="53" spans="1:8" x14ac:dyDescent="0.25">
      <c r="E53" s="72"/>
      <c r="H53" s="75"/>
    </row>
    <row r="54" spans="1:8" x14ac:dyDescent="0.25">
      <c r="H54" s="75"/>
    </row>
  </sheetData>
  <mergeCells count="1">
    <mergeCell ref="B1:H1"/>
  </mergeCells>
  <phoneticPr fontId="7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1" workbookViewId="0">
      <selection activeCell="K4" sqref="K4"/>
    </sheetView>
  </sheetViews>
  <sheetFormatPr defaultColWidth="8.85546875" defaultRowHeight="15" x14ac:dyDescent="0.25"/>
  <cols>
    <col min="1" max="1" width="4.140625" customWidth="1"/>
    <col min="2" max="2" width="67.28515625" customWidth="1"/>
    <col min="3" max="3" width="6.5703125" customWidth="1"/>
    <col min="4" max="4" width="6.85546875" customWidth="1"/>
    <col min="5" max="5" width="10.28515625" customWidth="1"/>
    <col min="6" max="6" width="8.5703125" customWidth="1"/>
    <col min="7" max="7" width="9.140625" customWidth="1"/>
    <col min="8" max="8" width="10.42578125" customWidth="1"/>
  </cols>
  <sheetData>
    <row r="1" spans="1:10" ht="38.25" customHeight="1" x14ac:dyDescent="0.25">
      <c r="B1" s="85" t="s">
        <v>83</v>
      </c>
      <c r="C1" s="84"/>
      <c r="D1" s="84"/>
      <c r="E1" s="84"/>
      <c r="F1" s="84"/>
      <c r="G1" s="84"/>
      <c r="H1" s="84"/>
      <c r="I1" s="5"/>
      <c r="J1" s="5"/>
    </row>
    <row r="2" spans="1:10" ht="65.25" customHeight="1" x14ac:dyDescent="0.25">
      <c r="A2" s="4" t="s">
        <v>6</v>
      </c>
      <c r="B2" s="4" t="s">
        <v>2</v>
      </c>
      <c r="C2" s="4" t="s">
        <v>3</v>
      </c>
      <c r="D2" s="4" t="s">
        <v>4</v>
      </c>
      <c r="E2" s="4" t="s">
        <v>38</v>
      </c>
      <c r="F2" s="4" t="s">
        <v>39</v>
      </c>
      <c r="G2" s="4" t="s">
        <v>80</v>
      </c>
      <c r="H2" s="4" t="s">
        <v>5</v>
      </c>
    </row>
    <row r="3" spans="1:10" ht="27.75" customHeight="1" x14ac:dyDescent="0.25">
      <c r="A3" s="4"/>
      <c r="B3" s="4" t="s">
        <v>79</v>
      </c>
      <c r="C3" s="4"/>
      <c r="D3" s="4"/>
      <c r="E3" s="4">
        <f>(20.34*2558.5*2)+(25*2558.5*10)</f>
        <v>743704.78</v>
      </c>
      <c r="F3" s="4"/>
      <c r="G3" s="4"/>
      <c r="H3" s="4"/>
    </row>
    <row r="4" spans="1:10" ht="40.5" customHeight="1" x14ac:dyDescent="0.25">
      <c r="A4" s="16" t="s">
        <v>12</v>
      </c>
      <c r="B4" s="14" t="s">
        <v>11</v>
      </c>
      <c r="C4" s="1"/>
      <c r="D4" s="1"/>
      <c r="E4" s="1"/>
      <c r="F4" s="1"/>
      <c r="G4" s="1"/>
      <c r="H4" s="2"/>
    </row>
    <row r="5" spans="1:10" ht="31.5" customHeight="1" x14ac:dyDescent="0.25">
      <c r="A5" s="15">
        <v>1</v>
      </c>
      <c r="B5" s="14" t="s">
        <v>22</v>
      </c>
      <c r="C5" s="1"/>
      <c r="D5" s="1"/>
      <c r="E5" s="1"/>
      <c r="F5" s="1"/>
      <c r="G5" s="1"/>
      <c r="H5" s="2"/>
    </row>
    <row r="6" spans="1:10" x14ac:dyDescent="0.25">
      <c r="A6" s="24" t="s">
        <v>43</v>
      </c>
      <c r="B6" s="1" t="s">
        <v>35</v>
      </c>
      <c r="C6" s="28"/>
      <c r="D6" s="28"/>
      <c r="E6" s="28"/>
      <c r="F6" s="28"/>
      <c r="G6" s="28"/>
      <c r="H6" s="32"/>
    </row>
    <row r="7" spans="1:10" x14ac:dyDescent="0.25">
      <c r="A7" s="24" t="s">
        <v>44</v>
      </c>
      <c r="B7" s="1" t="s">
        <v>36</v>
      </c>
      <c r="C7" s="30"/>
      <c r="D7" s="30"/>
      <c r="E7" s="31">
        <f>1.28*2558.5*12</f>
        <v>39298.559999999998</v>
      </c>
      <c r="F7" s="30"/>
      <c r="G7" s="30"/>
      <c r="H7" s="34">
        <f>E7</f>
        <v>39298.559999999998</v>
      </c>
    </row>
    <row r="8" spans="1:10" x14ac:dyDescent="0.25">
      <c r="A8" s="24" t="s">
        <v>45</v>
      </c>
      <c r="B8" s="8" t="s">
        <v>37</v>
      </c>
      <c r="C8" s="29"/>
      <c r="D8" s="29"/>
      <c r="E8" s="29"/>
      <c r="F8" s="29"/>
      <c r="G8" s="29"/>
      <c r="H8" s="33"/>
    </row>
    <row r="9" spans="1:10" ht="18.75" customHeight="1" x14ac:dyDescent="0.25">
      <c r="A9" s="18" t="s">
        <v>41</v>
      </c>
      <c r="B9" s="17" t="s">
        <v>46</v>
      </c>
      <c r="C9" s="7"/>
      <c r="D9" s="7"/>
      <c r="E9" s="1">
        <f>0.31*2558.5*12</f>
        <v>9517.619999999999</v>
      </c>
      <c r="F9" s="7"/>
      <c r="G9" s="7"/>
      <c r="H9" s="35">
        <f>E9</f>
        <v>9517.619999999999</v>
      </c>
    </row>
    <row r="10" spans="1:10" x14ac:dyDescent="0.25">
      <c r="A10" s="24" t="s">
        <v>42</v>
      </c>
      <c r="B10" s="10" t="s">
        <v>9</v>
      </c>
      <c r="C10" s="7"/>
      <c r="D10" s="7"/>
      <c r="E10" s="36">
        <f>1*2558.5*12</f>
        <v>30702</v>
      </c>
      <c r="F10" s="7"/>
      <c r="G10" s="7"/>
      <c r="H10" s="6">
        <f>E10</f>
        <v>30702</v>
      </c>
    </row>
    <row r="11" spans="1:10" ht="26.25" customHeight="1" x14ac:dyDescent="0.25">
      <c r="A11" s="43">
        <v>2</v>
      </c>
      <c r="B11" s="19" t="s">
        <v>13</v>
      </c>
      <c r="C11" s="7"/>
      <c r="D11" s="7"/>
      <c r="E11" s="37"/>
      <c r="F11" s="37"/>
      <c r="G11" s="37"/>
      <c r="H11" s="44"/>
    </row>
    <row r="12" spans="1:10" x14ac:dyDescent="0.25">
      <c r="A12" s="40" t="s">
        <v>47</v>
      </c>
      <c r="B12" s="12" t="s">
        <v>8</v>
      </c>
      <c r="C12" s="11"/>
      <c r="D12" s="11"/>
      <c r="E12" s="71">
        <f>0.55*2558.5*12</f>
        <v>16886.100000000002</v>
      </c>
      <c r="F12" s="45"/>
      <c r="G12" s="45">
        <v>2068</v>
      </c>
      <c r="H12" s="46">
        <f>E12</f>
        <v>16886.100000000002</v>
      </c>
    </row>
    <row r="13" spans="1:10" x14ac:dyDescent="0.25">
      <c r="A13" s="43" t="s">
        <v>48</v>
      </c>
      <c r="B13" s="11" t="s">
        <v>49</v>
      </c>
      <c r="C13" s="11"/>
      <c r="D13" s="13"/>
      <c r="E13" s="45"/>
      <c r="F13" s="45"/>
      <c r="G13" s="45"/>
      <c r="H13" s="47"/>
    </row>
    <row r="14" spans="1:10" ht="27.75" customHeight="1" x14ac:dyDescent="0.25">
      <c r="A14" s="40" t="s">
        <v>50</v>
      </c>
      <c r="B14" s="51" t="s">
        <v>51</v>
      </c>
      <c r="C14" s="11"/>
      <c r="D14" s="13"/>
      <c r="E14" s="52">
        <f>2.98*2558.5*12</f>
        <v>91491.959999999992</v>
      </c>
      <c r="F14" s="45"/>
      <c r="G14" s="45"/>
      <c r="H14" s="53">
        <f>E14</f>
        <v>91491.959999999992</v>
      </c>
    </row>
    <row r="15" spans="1:10" ht="12.75" customHeight="1" x14ac:dyDescent="0.25">
      <c r="A15" s="40"/>
      <c r="B15" s="14" t="s">
        <v>52</v>
      </c>
      <c r="C15" s="11"/>
      <c r="D15" s="13"/>
      <c r="E15" s="45">
        <f>SUM(E7:E14)</f>
        <v>187896.24</v>
      </c>
      <c r="F15" s="45"/>
      <c r="G15" s="45"/>
      <c r="H15" s="47">
        <f>SUM(H7:H14)</f>
        <v>187896.24</v>
      </c>
    </row>
    <row r="16" spans="1:10" ht="27.75" customHeight="1" x14ac:dyDescent="0.25">
      <c r="A16" s="42" t="s">
        <v>15</v>
      </c>
      <c r="B16" s="14" t="s">
        <v>16</v>
      </c>
      <c r="C16" s="1"/>
      <c r="D16" s="9"/>
      <c r="E16" s="56"/>
      <c r="F16" s="48"/>
      <c r="G16" s="48"/>
      <c r="H16" s="48"/>
    </row>
    <row r="17" spans="1:8" s="22" customFormat="1" ht="30" x14ac:dyDescent="0.25">
      <c r="A17" s="43" t="s">
        <v>17</v>
      </c>
      <c r="B17" s="23" t="s">
        <v>18</v>
      </c>
      <c r="C17" s="20"/>
      <c r="D17" s="21"/>
      <c r="E17" s="49"/>
      <c r="F17" s="50"/>
      <c r="G17" s="50"/>
      <c r="H17" s="50"/>
    </row>
    <row r="18" spans="1:8" x14ac:dyDescent="0.25">
      <c r="A18" s="24" t="s">
        <v>40</v>
      </c>
      <c r="B18" s="1" t="s">
        <v>19</v>
      </c>
      <c r="C18" s="8" t="s">
        <v>57</v>
      </c>
      <c r="D18" s="1">
        <v>419.2</v>
      </c>
      <c r="E18" s="55">
        <f>0.5*2558.5*12</f>
        <v>15351</v>
      </c>
      <c r="F18" s="48"/>
      <c r="G18" s="48"/>
      <c r="H18" s="56">
        <f>E18+F18</f>
        <v>15351</v>
      </c>
    </row>
    <row r="19" spans="1:8" x14ac:dyDescent="0.25">
      <c r="A19" s="24" t="s">
        <v>41</v>
      </c>
      <c r="B19" s="1" t="s">
        <v>20</v>
      </c>
      <c r="C19" s="8" t="s">
        <v>57</v>
      </c>
      <c r="D19" s="1">
        <v>419.2</v>
      </c>
      <c r="E19" s="55">
        <f>0.08*2558.5*12</f>
        <v>2456.16</v>
      </c>
      <c r="F19" s="48"/>
      <c r="G19" s="48"/>
      <c r="H19" s="48">
        <f>F19+E19</f>
        <v>2456.16</v>
      </c>
    </row>
    <row r="20" spans="1:8" x14ac:dyDescent="0.25">
      <c r="A20" s="24" t="s">
        <v>42</v>
      </c>
      <c r="B20" s="1" t="s">
        <v>55</v>
      </c>
      <c r="C20" s="8" t="s">
        <v>57</v>
      </c>
      <c r="D20" s="1">
        <v>191.9</v>
      </c>
      <c r="E20" s="55">
        <f>0.9*2558.5*12</f>
        <v>27631.800000000003</v>
      </c>
      <c r="F20" s="48"/>
      <c r="G20" s="48"/>
      <c r="H20" s="56">
        <f t="shared" ref="H20:H25" si="0">E20</f>
        <v>27631.800000000003</v>
      </c>
    </row>
    <row r="21" spans="1:8" x14ac:dyDescent="0.25">
      <c r="A21" s="24" t="s">
        <v>53</v>
      </c>
      <c r="B21" s="1" t="s">
        <v>58</v>
      </c>
      <c r="C21" s="8" t="s">
        <v>57</v>
      </c>
      <c r="D21" s="1">
        <v>191.9</v>
      </c>
      <c r="E21" s="55">
        <f>0.1*2558.5*12</f>
        <v>3070.2000000000003</v>
      </c>
      <c r="F21" s="48"/>
      <c r="G21" s="48"/>
      <c r="H21" s="56">
        <f t="shared" si="0"/>
        <v>3070.2000000000003</v>
      </c>
    </row>
    <row r="22" spans="1:8" x14ac:dyDescent="0.25">
      <c r="A22" s="24" t="s">
        <v>54</v>
      </c>
      <c r="B22" s="1" t="s">
        <v>59</v>
      </c>
      <c r="C22" s="8" t="s">
        <v>57</v>
      </c>
      <c r="D22" s="1">
        <v>2.31</v>
      </c>
      <c r="E22" s="55">
        <f>0.07*2558.5*12</f>
        <v>2149.1400000000003</v>
      </c>
      <c r="F22" s="48"/>
      <c r="G22" s="48"/>
      <c r="H22" s="56">
        <f t="shared" si="0"/>
        <v>2149.1400000000003</v>
      </c>
    </row>
    <row r="23" spans="1:8" x14ac:dyDescent="0.25">
      <c r="A23" s="24" t="s">
        <v>60</v>
      </c>
      <c r="B23" s="1" t="s">
        <v>61</v>
      </c>
      <c r="C23" s="8" t="s">
        <v>57</v>
      </c>
      <c r="D23" s="1">
        <v>2.31</v>
      </c>
      <c r="E23" s="55">
        <f>0.1*2558.5*12</f>
        <v>3070.2000000000003</v>
      </c>
      <c r="F23" s="48"/>
      <c r="G23" s="48"/>
      <c r="H23" s="56">
        <f t="shared" si="0"/>
        <v>3070.2000000000003</v>
      </c>
    </row>
    <row r="24" spans="1:8" ht="30" x14ac:dyDescent="0.25">
      <c r="A24" s="24" t="s">
        <v>62</v>
      </c>
      <c r="B24" s="25" t="s">
        <v>63</v>
      </c>
      <c r="C24" s="8" t="s">
        <v>57</v>
      </c>
      <c r="D24" s="1">
        <v>90.3</v>
      </c>
      <c r="E24" s="55">
        <f>0.05*2558.5*12</f>
        <v>1535.1000000000001</v>
      </c>
      <c r="F24" s="48"/>
      <c r="G24" s="48"/>
      <c r="H24" s="56">
        <f t="shared" si="0"/>
        <v>1535.1000000000001</v>
      </c>
    </row>
    <row r="25" spans="1:8" x14ac:dyDescent="0.25">
      <c r="A25" s="24" t="s">
        <v>65</v>
      </c>
      <c r="B25" s="1" t="s">
        <v>64</v>
      </c>
      <c r="C25" s="8" t="s">
        <v>56</v>
      </c>
      <c r="D25" s="1">
        <v>301.7</v>
      </c>
      <c r="E25" s="39">
        <f>0.08*12*2558.5</f>
        <v>2456.16</v>
      </c>
      <c r="F25" s="48"/>
      <c r="G25" s="48"/>
      <c r="H25" s="58">
        <f t="shared" si="0"/>
        <v>2456.16</v>
      </c>
    </row>
    <row r="26" spans="1:8" x14ac:dyDescent="0.25">
      <c r="A26" s="40"/>
      <c r="B26" s="14" t="s">
        <v>14</v>
      </c>
      <c r="C26" s="8"/>
      <c r="D26" s="1"/>
      <c r="E26" s="55"/>
      <c r="F26" s="48"/>
      <c r="G26" s="48"/>
      <c r="H26" s="57"/>
    </row>
    <row r="27" spans="1:8" ht="30" x14ac:dyDescent="0.25">
      <c r="A27" s="42">
        <v>2</v>
      </c>
      <c r="B27" s="14" t="s">
        <v>23</v>
      </c>
      <c r="C27" s="8"/>
      <c r="D27" s="1"/>
      <c r="E27" s="54"/>
      <c r="F27" s="48"/>
      <c r="G27" s="48"/>
      <c r="H27" s="48"/>
    </row>
    <row r="28" spans="1:8" x14ac:dyDescent="0.25">
      <c r="A28" s="24" t="s">
        <v>47</v>
      </c>
      <c r="B28" s="1" t="s">
        <v>24</v>
      </c>
      <c r="C28" s="8" t="s">
        <v>56</v>
      </c>
      <c r="D28" s="1">
        <v>1004</v>
      </c>
      <c r="E28" s="55">
        <f>0.75*2558.5*12</f>
        <v>23026.5</v>
      </c>
      <c r="F28" s="48"/>
      <c r="G28" s="48"/>
      <c r="H28" s="56">
        <f>E28+F28</f>
        <v>23026.5</v>
      </c>
    </row>
    <row r="29" spans="1:8" x14ac:dyDescent="0.25">
      <c r="A29" s="24" t="s">
        <v>66</v>
      </c>
      <c r="B29" s="1" t="s">
        <v>25</v>
      </c>
      <c r="C29" s="8" t="s">
        <v>57</v>
      </c>
      <c r="D29" s="1"/>
      <c r="E29" s="55">
        <f>0.5*2558.5*12</f>
        <v>15351</v>
      </c>
      <c r="F29" s="48"/>
      <c r="G29" s="48"/>
      <c r="H29" s="56">
        <f>E29</f>
        <v>15351</v>
      </c>
    </row>
    <row r="30" spans="1:8" ht="30" x14ac:dyDescent="0.25">
      <c r="A30" s="24" t="s">
        <v>67</v>
      </c>
      <c r="B30" s="59" t="s">
        <v>26</v>
      </c>
      <c r="C30" s="8" t="s">
        <v>21</v>
      </c>
      <c r="D30" s="1">
        <v>6.82</v>
      </c>
      <c r="E30" s="55">
        <f>0.1*2558.5*12</f>
        <v>3070.2000000000003</v>
      </c>
      <c r="F30" s="48"/>
      <c r="G30" s="48"/>
      <c r="H30" s="56">
        <f>E30</f>
        <v>3070.2000000000003</v>
      </c>
    </row>
    <row r="31" spans="1:8" ht="30" x14ac:dyDescent="0.25">
      <c r="A31" s="42" t="s">
        <v>48</v>
      </c>
      <c r="B31" s="14" t="s">
        <v>27</v>
      </c>
      <c r="C31" s="8"/>
      <c r="D31" s="1"/>
      <c r="E31" s="55"/>
      <c r="F31" s="48"/>
      <c r="G31" s="48"/>
      <c r="H31" s="48"/>
    </row>
    <row r="32" spans="1:8" x14ac:dyDescent="0.25">
      <c r="A32" s="60" t="s">
        <v>50</v>
      </c>
      <c r="B32" s="1" t="s">
        <v>28</v>
      </c>
      <c r="C32" s="8" t="s">
        <v>21</v>
      </c>
      <c r="D32" s="1">
        <v>1004</v>
      </c>
      <c r="E32" s="55">
        <f>0.5*2558.5*12</f>
        <v>15351</v>
      </c>
      <c r="F32" s="48"/>
      <c r="G32" s="48"/>
      <c r="H32" s="56">
        <f>E32</f>
        <v>15351</v>
      </c>
    </row>
    <row r="33" spans="1:8" x14ac:dyDescent="0.25">
      <c r="A33" s="60" t="s">
        <v>68</v>
      </c>
      <c r="B33" s="1" t="s">
        <v>25</v>
      </c>
      <c r="C33" s="8" t="s">
        <v>21</v>
      </c>
      <c r="D33" s="1"/>
      <c r="E33" s="55">
        <f>0.3*2558.5*12</f>
        <v>9210.5999999999985</v>
      </c>
      <c r="F33" s="48"/>
      <c r="G33" s="48"/>
      <c r="H33" s="56">
        <f>E33</f>
        <v>9210.5999999999985</v>
      </c>
    </row>
    <row r="34" spans="1:8" x14ac:dyDescent="0.25">
      <c r="A34" s="60" t="s">
        <v>69</v>
      </c>
      <c r="B34" s="25" t="s">
        <v>29</v>
      </c>
      <c r="C34" s="8" t="s">
        <v>21</v>
      </c>
      <c r="D34" s="1">
        <v>6.82</v>
      </c>
      <c r="E34" s="55">
        <f>0.01*2558.5*12</f>
        <v>307.02</v>
      </c>
      <c r="F34" s="48"/>
      <c r="G34" s="48"/>
      <c r="H34" s="56">
        <f>E34</f>
        <v>307.02</v>
      </c>
    </row>
    <row r="35" spans="1:8" x14ac:dyDescent="0.25">
      <c r="A35" s="60" t="s">
        <v>70</v>
      </c>
      <c r="B35" s="25" t="s">
        <v>71</v>
      </c>
      <c r="C35" s="8" t="s">
        <v>57</v>
      </c>
      <c r="D35" s="1">
        <v>60</v>
      </c>
      <c r="E35" s="55">
        <f>0.3*2558.5*12</f>
        <v>9210.5999999999985</v>
      </c>
      <c r="F35" s="48"/>
      <c r="G35" s="48"/>
      <c r="H35" s="56">
        <f>E35</f>
        <v>9210.5999999999985</v>
      </c>
    </row>
    <row r="36" spans="1:8" x14ac:dyDescent="0.25">
      <c r="A36" s="43" t="s">
        <v>72</v>
      </c>
      <c r="B36" s="3" t="s">
        <v>30</v>
      </c>
      <c r="C36" s="1"/>
      <c r="D36" s="1"/>
      <c r="E36" s="56"/>
      <c r="F36" s="48"/>
      <c r="G36" s="48"/>
      <c r="H36" s="48"/>
    </row>
    <row r="37" spans="1:8" x14ac:dyDescent="0.25">
      <c r="A37" s="24" t="s">
        <v>73</v>
      </c>
      <c r="B37" s="1" t="s">
        <v>75</v>
      </c>
      <c r="C37" s="1"/>
      <c r="D37" s="1"/>
      <c r="E37" s="61">
        <f>4.42*2558.5*12</f>
        <v>135702.84</v>
      </c>
      <c r="F37" s="62"/>
      <c r="G37" s="62"/>
      <c r="H37" s="61">
        <f>E37</f>
        <v>135702.84</v>
      </c>
    </row>
    <row r="38" spans="1:8" x14ac:dyDescent="0.25">
      <c r="A38" s="24" t="s">
        <v>74</v>
      </c>
      <c r="B38" s="70" t="s">
        <v>78</v>
      </c>
      <c r="C38" s="1"/>
      <c r="D38" s="1"/>
      <c r="E38" s="56">
        <f>0.01*2558.5*12</f>
        <v>307.02</v>
      </c>
      <c r="F38" s="63"/>
      <c r="G38" s="63"/>
      <c r="H38" s="64">
        <f>E38</f>
        <v>307.02</v>
      </c>
    </row>
    <row r="39" spans="1:8" x14ac:dyDescent="0.25">
      <c r="A39" s="40"/>
      <c r="B39" s="27" t="s">
        <v>33</v>
      </c>
      <c r="C39" s="1"/>
      <c r="D39" s="1"/>
      <c r="E39" s="57">
        <f>SUM(E18:E38)</f>
        <v>269256.54000000004</v>
      </c>
      <c r="F39" s="63"/>
      <c r="G39" s="63"/>
      <c r="H39" s="65">
        <f>H18+H19+H20+H21+H22+H23+H24+H25+H28+H29+H30+H32+H33+H34+H35+H37+H38</f>
        <v>269256.54000000004</v>
      </c>
    </row>
    <row r="40" spans="1:8" x14ac:dyDescent="0.25">
      <c r="A40" s="40"/>
      <c r="B40" s="3" t="s">
        <v>32</v>
      </c>
      <c r="C40" s="1"/>
      <c r="D40" s="1"/>
      <c r="E40" s="56"/>
      <c r="F40" s="63"/>
      <c r="G40" s="63"/>
      <c r="H40" s="63"/>
    </row>
    <row r="41" spans="1:8" x14ac:dyDescent="0.25">
      <c r="A41" s="40"/>
      <c r="B41" s="1" t="s">
        <v>81</v>
      </c>
      <c r="C41" s="1" t="s">
        <v>82</v>
      </c>
      <c r="D41" s="1">
        <v>5</v>
      </c>
      <c r="E41" s="66"/>
      <c r="F41" s="48"/>
      <c r="G41" s="48">
        <v>2068</v>
      </c>
      <c r="H41" s="48">
        <f>G41</f>
        <v>2068</v>
      </c>
    </row>
    <row r="42" spans="1:8" x14ac:dyDescent="0.25">
      <c r="A42" s="40"/>
      <c r="B42" s="27" t="s">
        <v>7</v>
      </c>
      <c r="C42" s="1"/>
      <c r="D42" s="1"/>
      <c r="E42" s="48"/>
      <c r="F42" s="48"/>
      <c r="G42" s="48"/>
      <c r="H42" s="67"/>
    </row>
    <row r="43" spans="1:8" ht="45" x14ac:dyDescent="0.25">
      <c r="A43" s="42">
        <v>5</v>
      </c>
      <c r="B43" s="14" t="s">
        <v>31</v>
      </c>
      <c r="C43" s="1"/>
      <c r="D43" s="1"/>
      <c r="E43" s="48"/>
      <c r="F43" s="48"/>
      <c r="G43" s="48"/>
      <c r="H43" s="48"/>
    </row>
    <row r="44" spans="1:8" x14ac:dyDescent="0.25">
      <c r="A44" s="40" t="s">
        <v>77</v>
      </c>
      <c r="B44" s="7" t="s">
        <v>0</v>
      </c>
      <c r="C44" s="1"/>
      <c r="D44" s="1"/>
      <c r="E44" s="56">
        <f>1.45*2558.5*12</f>
        <v>44517.899999999994</v>
      </c>
      <c r="F44" s="48"/>
      <c r="G44" s="48"/>
      <c r="H44" s="62">
        <f>E44</f>
        <v>44517.899999999994</v>
      </c>
    </row>
    <row r="45" spans="1:8" x14ac:dyDescent="0.25">
      <c r="A45" s="40"/>
      <c r="B45" s="38" t="s">
        <v>33</v>
      </c>
      <c r="C45" s="1"/>
      <c r="D45" s="1"/>
      <c r="E45" s="57">
        <f>E44</f>
        <v>44517.899999999994</v>
      </c>
      <c r="F45" s="48"/>
      <c r="G45" s="48"/>
      <c r="H45" s="67">
        <f>H44</f>
        <v>44517.899999999994</v>
      </c>
    </row>
    <row r="46" spans="1:8" x14ac:dyDescent="0.25">
      <c r="A46" s="41"/>
      <c r="B46" s="26" t="s">
        <v>1</v>
      </c>
      <c r="C46" s="1"/>
      <c r="D46" s="1"/>
      <c r="E46" s="56">
        <f>2.79*2558.5*12</f>
        <v>85658.58</v>
      </c>
      <c r="F46" s="48"/>
      <c r="G46" s="48"/>
      <c r="H46" s="62">
        <f>E46</f>
        <v>85658.58</v>
      </c>
    </row>
    <row r="47" spans="1:8" x14ac:dyDescent="0.25">
      <c r="A47" s="41"/>
      <c r="B47" s="1" t="s">
        <v>76</v>
      </c>
      <c r="C47" s="1"/>
      <c r="D47" s="1"/>
      <c r="E47" s="56">
        <f>1.21*2558.5*12</f>
        <v>37149.42</v>
      </c>
      <c r="F47" s="48"/>
      <c r="G47" s="48"/>
      <c r="H47" s="68">
        <f>E47</f>
        <v>37149.42</v>
      </c>
    </row>
    <row r="48" spans="1:8" x14ac:dyDescent="0.25">
      <c r="A48" s="41"/>
      <c r="B48" s="3" t="s">
        <v>33</v>
      </c>
      <c r="C48" s="1"/>
      <c r="D48" s="1"/>
      <c r="E48" s="57">
        <f>E46+E47</f>
        <v>122808</v>
      </c>
      <c r="F48" s="48"/>
      <c r="G48" s="48"/>
      <c r="H48" s="67">
        <f>SUM(H46:H47)</f>
        <v>122808</v>
      </c>
    </row>
    <row r="49" spans="1:8" ht="20.25" customHeight="1" x14ac:dyDescent="0.25">
      <c r="A49" s="40"/>
      <c r="B49" s="3" t="s">
        <v>10</v>
      </c>
      <c r="C49" s="1"/>
      <c r="D49" s="1"/>
      <c r="E49" s="57">
        <f>E15+E39+E45+E48</f>
        <v>624478.68000000005</v>
      </c>
      <c r="F49" s="48"/>
      <c r="G49" s="48"/>
      <c r="H49" s="67">
        <f>H15+H39+H45+H48+H41</f>
        <v>626546.68000000005</v>
      </c>
    </row>
    <row r="50" spans="1:8" ht="16.5" customHeight="1" x14ac:dyDescent="0.25">
      <c r="A50" s="40"/>
      <c r="B50" s="3" t="s">
        <v>34</v>
      </c>
      <c r="C50" s="1"/>
      <c r="D50" s="1"/>
      <c r="E50" s="56"/>
      <c r="F50" s="48"/>
      <c r="G50" s="48"/>
      <c r="H50" s="69">
        <v>281616.24</v>
      </c>
    </row>
    <row r="52" spans="1:8" x14ac:dyDescent="0.25">
      <c r="E52" s="72">
        <f>E49-E3</f>
        <v>-119226.09999999998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Дзержинского, 23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2019-12-14T02:40:26Z</dcterms:modified>
</cp:coreProperties>
</file>