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705"/>
  <workbookPr filterPrivacy="1" autoCompressPictures="0"/>
  <bookViews>
    <workbookView xWindow="620" yWindow="460" windowWidth="27840" windowHeight="15500"/>
  </bookViews>
  <sheets>
    <sheet name="расшифровка" sheetId="2" r:id="rId1"/>
    <sheet name="Лист3" sheetId="3" r:id="rId2"/>
  </sheet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G35" i="2" l="1"/>
  <c r="E20" i="2"/>
  <c r="E16" i="2"/>
  <c r="E23" i="2"/>
  <c r="G22" i="2"/>
  <c r="G21" i="2"/>
  <c r="G25" i="2"/>
  <c r="G17" i="2"/>
  <c r="G16" i="2"/>
  <c r="G20" i="2"/>
  <c r="G23" i="2"/>
  <c r="G26" i="2"/>
  <c r="G29" i="2"/>
  <c r="G30" i="2"/>
  <c r="G31" i="2"/>
  <c r="G36" i="2"/>
  <c r="G37" i="2"/>
  <c r="G13" i="2"/>
  <c r="G12" i="2"/>
  <c r="F30" i="2"/>
  <c r="F16" i="2"/>
  <c r="F23" i="2"/>
  <c r="F20" i="2"/>
  <c r="F29" i="2"/>
  <c r="F28" i="2"/>
  <c r="G28" i="2"/>
  <c r="G6" i="2"/>
  <c r="G7" i="2"/>
  <c r="G9" i="2"/>
  <c r="G10" i="2"/>
  <c r="G33" i="2"/>
  <c r="G34" i="2"/>
  <c r="G18" i="2"/>
</calcChain>
</file>

<file path=xl/sharedStrings.xml><?xml version="1.0" encoding="utf-8"?>
<sst xmlns="http://schemas.openxmlformats.org/spreadsheetml/2006/main" count="54" uniqueCount="43">
  <si>
    <t>Аварийно-диспетчерская служба</t>
  </si>
  <si>
    <t>Расходы на управление</t>
  </si>
  <si>
    <t>Наименование работ</t>
  </si>
  <si>
    <t>ед. изм</t>
  </si>
  <si>
    <t>Объем</t>
  </si>
  <si>
    <t>з/плата</t>
  </si>
  <si>
    <t>материалы, руб</t>
  </si>
  <si>
    <t>Итого стоимость работ, руб</t>
  </si>
  <si>
    <t>№ п/п</t>
  </si>
  <si>
    <t>Устранение аварий по заявкам населения</t>
  </si>
  <si>
    <t>Контроль за техническим состоянием инженерно-технического обеспечения МКД</t>
  </si>
  <si>
    <t>Работы и услуги по содержанию иного имущества МКД</t>
  </si>
  <si>
    <t>кв м</t>
  </si>
  <si>
    <t>Дератизация и дезинсекция</t>
  </si>
  <si>
    <t>Уборка придомовой территории</t>
  </si>
  <si>
    <t>Вывоз ТБО, организация мест накопления ТБО</t>
  </si>
  <si>
    <t>Обеспечение устранения аварий</t>
  </si>
  <si>
    <t>Обкос придомовой территории</t>
  </si>
  <si>
    <t>2.1. Работы по содержанию помещений</t>
  </si>
  <si>
    <t>2.2. Работы по содержанию придомовой территории</t>
  </si>
  <si>
    <t>2.3. Работы по обеспечению вывоза бытовых отходов</t>
  </si>
  <si>
    <t>2.4.Работы по содержанию помещений</t>
  </si>
  <si>
    <t>Общие работы, выполняемые для надлежащего содержания систем водоснабжения, отопления и водоотведения</t>
  </si>
  <si>
    <t>Проверка исправности и работоспособности:</t>
  </si>
  <si>
    <t>водоснабжения и водоотведения</t>
  </si>
  <si>
    <t>отопления (в отопительный период)</t>
  </si>
  <si>
    <t>Работы, выполняемые в целях надлежащего содержания систем электрооборудования</t>
  </si>
  <si>
    <t>Работы, выполняемые в целях надлежащего содержания систем теплоснабжения</t>
  </si>
  <si>
    <t>Промывка и регулировка системы отопления</t>
  </si>
  <si>
    <t>Проверка и обеспечение работоспособности электрооборудования</t>
  </si>
  <si>
    <t>Итого</t>
  </si>
  <si>
    <t>Стоимость выполненных работ по текущему ремонту и содержанию жилого дома №14 по ул. Котовского</t>
  </si>
  <si>
    <t>Итого по Котовского, 14</t>
  </si>
  <si>
    <t>шт</t>
  </si>
  <si>
    <t>Обслуживание теплового узла</t>
  </si>
  <si>
    <t>Долг 01/06/2019 года</t>
  </si>
  <si>
    <t>Окраска масл сост больших конт-х поверхностей контейнеров</t>
  </si>
  <si>
    <t>Замена фильтра в ТУ</t>
  </si>
  <si>
    <t>Замена светодиодных ламп</t>
  </si>
  <si>
    <t>Уборка сухая и влажная</t>
  </si>
  <si>
    <t>Влажная протирка элементов</t>
  </si>
  <si>
    <t>Уборка контейнерной площадки</t>
  </si>
  <si>
    <t>Уборка крыльца, площадки перед входом в подъезд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</si>
</sst>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1" fillId="0" borderId="1" xfId="0" applyNumberFormat="1" applyFont="1" applyBorder="1"/>
    <xf numFmtId="0" fontId="1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" fontId="0" fillId="0" borderId="1" xfId="0" applyNumberFormat="1" applyBorder="1" applyAlignment="1">
      <alignment horizontal="right" vertical="center"/>
    </xf>
    <xf numFmtId="0" fontId="0" fillId="0" borderId="1" xfId="0" applyFont="1" applyBorder="1"/>
    <xf numFmtId="4" fontId="0" fillId="0" borderId="1" xfId="0" applyNumberFormat="1" applyFill="1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1" xfId="0" applyFill="1" applyBorder="1" applyAlignment="1">
      <alignment wrapText="1"/>
    </xf>
    <xf numFmtId="0" fontId="1" fillId="0" borderId="1" xfId="0" applyFont="1" applyBorder="1" applyAlignment="1">
      <alignment horizontal="right"/>
    </xf>
    <xf numFmtId="4" fontId="1" fillId="0" borderId="5" xfId="0" applyNumberFormat="1" applyFont="1" applyBorder="1"/>
    <xf numFmtId="0" fontId="0" fillId="0" borderId="1" xfId="0" applyBorder="1" applyAlignment="1">
      <alignment horizontal="right"/>
    </xf>
    <xf numFmtId="1" fontId="0" fillId="0" borderId="1" xfId="0" applyNumberFormat="1" applyBorder="1"/>
    <xf numFmtId="0" fontId="0" fillId="0" borderId="2" xfId="0" applyFont="1" applyBorder="1"/>
    <xf numFmtId="0" fontId="0" fillId="0" borderId="3" xfId="0" applyFont="1" applyBorder="1"/>
    <xf numFmtId="4" fontId="0" fillId="0" borderId="4" xfId="0" applyNumberFormat="1" applyBorder="1" applyAlignment="1">
      <alignment horizontal="right" vertical="center"/>
    </xf>
    <xf numFmtId="0" fontId="1" fillId="0" borderId="2" xfId="0" applyFont="1" applyBorder="1"/>
    <xf numFmtId="4" fontId="1" fillId="0" borderId="4" xfId="0" applyNumberFormat="1" applyFont="1" applyBorder="1" applyAlignment="1">
      <alignment horizontal="right" vertical="center"/>
    </xf>
    <xf numFmtId="0" fontId="1" fillId="0" borderId="0" xfId="0" applyFont="1" applyFill="1" applyBorder="1"/>
    <xf numFmtId="0" fontId="1" fillId="0" borderId="2" xfId="0" applyFont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1" xfId="0" applyFill="1" applyBorder="1"/>
    <xf numFmtId="4" fontId="0" fillId="0" borderId="6" xfId="0" applyNumberFormat="1" applyBorder="1"/>
  </cellXfs>
  <cellStyles count="29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Обычный" xfId="0" builtinId="0"/>
    <cellStyle name="Просмотренная гиперссылка" xfId="2" builtinId="9" hidden="1"/>
    <cellStyle name="Просмотренная гиперссылка" xfId="4" builtinId="9" hidden="1"/>
    <cellStyle name="Просмотренная гиперссылка" xfId="6" builtinId="9" hidden="1"/>
    <cellStyle name="Просмотренная гиперссылка" xfId="8" builtinId="9" hidden="1"/>
    <cellStyle name="Просмотренная гиперссылка" xfId="10" builtinId="9" hidden="1"/>
    <cellStyle name="Просмотренная гиперссылка" xfId="12" builtinId="9" hidden="1"/>
    <cellStyle name="Просмотренная гиперссылка" xfId="14" builtinId="9" hidden="1"/>
    <cellStyle name="Просмотренная гиперссылка" xfId="16" builtinId="9" hidden="1"/>
    <cellStyle name="Просмотренная гиперссылка" xfId="18" builtinId="9" hidden="1"/>
    <cellStyle name="Просмотренная гиперссылка" xfId="20" builtinId="9" hidden="1"/>
    <cellStyle name="Просмотренная гиперссылка" xfId="22" builtinId="9" hidden="1"/>
    <cellStyle name="Просмотренная гиперссылка" xfId="24" builtinId="9" hidden="1"/>
    <cellStyle name="Просмотренная гиперссылка" xfId="26" builtinId="9" hidden="1"/>
    <cellStyle name="Просмотренная гиперссылка" xfId="28" builtinId="9" hidde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zoomScale="125" zoomScaleNormal="125" zoomScalePageLayoutView="125" workbookViewId="0">
      <selection activeCell="G38" sqref="G38"/>
    </sheetView>
  </sheetViews>
  <sheetFormatPr baseColWidth="10" defaultColWidth="8.83203125" defaultRowHeight="14" x14ac:dyDescent="0"/>
  <cols>
    <col min="1" max="1" width="5.1640625" customWidth="1"/>
    <col min="2" max="2" width="55.1640625" customWidth="1"/>
    <col min="3" max="3" width="7.6640625" customWidth="1"/>
    <col min="4" max="4" width="10" customWidth="1"/>
    <col min="5" max="5" width="11.33203125" customWidth="1"/>
    <col min="6" max="6" width="12.6640625" customWidth="1"/>
    <col min="7" max="7" width="13" customWidth="1"/>
  </cols>
  <sheetData>
    <row r="1" spans="1:9" ht="38" customHeight="1">
      <c r="B1" s="26" t="s">
        <v>31</v>
      </c>
      <c r="C1" s="26"/>
      <c r="D1" s="26"/>
      <c r="E1" s="26"/>
      <c r="F1" s="26"/>
      <c r="G1" s="26"/>
      <c r="H1" s="6"/>
      <c r="I1" s="6"/>
    </row>
    <row r="2" spans="1:9" ht="42" customHeight="1">
      <c r="A2" s="5" t="s">
        <v>8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9">
      <c r="A3" s="4">
        <v>1</v>
      </c>
      <c r="B3" s="4" t="s">
        <v>10</v>
      </c>
      <c r="C3" s="1"/>
      <c r="D3" s="1"/>
      <c r="E3" s="1"/>
      <c r="F3" s="1"/>
      <c r="G3" s="2"/>
    </row>
    <row r="4" spans="1:9">
      <c r="A4" s="17"/>
      <c r="B4" s="8" t="s">
        <v>22</v>
      </c>
      <c r="C4" s="8"/>
      <c r="D4" s="8"/>
      <c r="E4" s="8"/>
      <c r="F4" s="8"/>
      <c r="G4" s="7"/>
    </row>
    <row r="5" spans="1:9">
      <c r="A5" s="17"/>
      <c r="B5" s="8" t="s">
        <v>23</v>
      </c>
      <c r="C5" s="8"/>
      <c r="D5" s="8"/>
      <c r="E5" s="8"/>
      <c r="F5" s="8"/>
      <c r="G5" s="7"/>
    </row>
    <row r="6" spans="1:9">
      <c r="A6" s="17"/>
      <c r="B6" s="8" t="s">
        <v>24</v>
      </c>
      <c r="C6" s="8"/>
      <c r="D6" s="8"/>
      <c r="E6" s="8"/>
      <c r="F6" s="8"/>
      <c r="G6" s="7">
        <f>2.33*959.9*12</f>
        <v>26838.804</v>
      </c>
    </row>
    <row r="7" spans="1:9">
      <c r="A7" s="1"/>
      <c r="B7" s="8" t="s">
        <v>25</v>
      </c>
      <c r="C7" s="8"/>
      <c r="D7" s="8"/>
      <c r="E7" s="8"/>
      <c r="F7" s="8"/>
      <c r="G7" s="7">
        <f>0.27*959.9*12</f>
        <v>3110.076</v>
      </c>
    </row>
    <row r="8" spans="1:9">
      <c r="A8" s="4">
        <v>2</v>
      </c>
      <c r="B8" s="21" t="s">
        <v>27</v>
      </c>
      <c r="C8" s="19"/>
      <c r="D8" s="19"/>
      <c r="E8" s="19"/>
      <c r="F8" s="19"/>
      <c r="G8" s="20"/>
    </row>
    <row r="9" spans="1:9">
      <c r="A9" s="4"/>
      <c r="B9" s="18" t="s">
        <v>34</v>
      </c>
      <c r="C9" s="8"/>
      <c r="D9" s="8"/>
      <c r="E9" s="8"/>
      <c r="F9" s="8"/>
      <c r="G9" s="20">
        <f>1.69*959.9*12</f>
        <v>19466.772000000001</v>
      </c>
    </row>
    <row r="10" spans="1:9">
      <c r="A10" s="1"/>
      <c r="B10" s="18" t="s">
        <v>28</v>
      </c>
      <c r="C10" s="18"/>
      <c r="D10" s="8"/>
      <c r="E10" s="8"/>
      <c r="F10" s="8"/>
      <c r="G10" s="20">
        <f>1.63*959.9*12</f>
        <v>18775.644</v>
      </c>
    </row>
    <row r="11" spans="1:9">
      <c r="A11" s="4">
        <v>3</v>
      </c>
      <c r="B11" s="21" t="s">
        <v>26</v>
      </c>
      <c r="C11" s="19"/>
      <c r="D11" s="19"/>
      <c r="E11" s="19"/>
      <c r="F11" s="19"/>
      <c r="G11" s="20"/>
    </row>
    <row r="12" spans="1:9">
      <c r="A12" s="1"/>
      <c r="B12" s="18" t="s">
        <v>29</v>
      </c>
      <c r="C12" s="18"/>
      <c r="D12" s="8"/>
      <c r="E12" s="8"/>
      <c r="F12" s="8"/>
      <c r="G12" s="20">
        <f>0.09*959.9*12</f>
        <v>1036.692</v>
      </c>
    </row>
    <row r="13" spans="1:9">
      <c r="A13" s="1"/>
      <c r="B13" s="24" t="s">
        <v>30</v>
      </c>
      <c r="C13" s="19"/>
      <c r="D13" s="19"/>
      <c r="E13" s="19"/>
      <c r="F13" s="19"/>
      <c r="G13" s="22">
        <f>SUM(G6:G12)</f>
        <v>69227.987999999998</v>
      </c>
    </row>
    <row r="14" spans="1:9">
      <c r="A14" s="4">
        <v>2</v>
      </c>
      <c r="B14" s="27" t="s">
        <v>11</v>
      </c>
      <c r="C14" s="28"/>
      <c r="D14" s="28"/>
      <c r="E14" s="28"/>
      <c r="F14" s="28"/>
      <c r="G14" s="29"/>
    </row>
    <row r="15" spans="1:9">
      <c r="A15" s="1"/>
      <c r="B15" s="4" t="s">
        <v>18</v>
      </c>
      <c r="C15" s="1"/>
      <c r="D15" s="12"/>
      <c r="E15" s="1"/>
      <c r="F15" s="1"/>
      <c r="G15" s="1"/>
    </row>
    <row r="16" spans="1:9">
      <c r="A16" s="1"/>
      <c r="B16" s="1" t="s">
        <v>39</v>
      </c>
      <c r="C16" s="10" t="s">
        <v>12</v>
      </c>
      <c r="D16" s="1">
        <v>126.1</v>
      </c>
      <c r="E16" s="11">
        <f>(2.7+0.27)*12*959.9</f>
        <v>34210.836000000003</v>
      </c>
      <c r="F16" s="30">
        <f>56+205+93.89+11.4+19.8+127.8+127.8+4+80+635.82+26.7+27+27+93.89+145+48.33+25.56+90.2+25.56</f>
        <v>1870.75</v>
      </c>
      <c r="G16" s="1">
        <f>E16+F16</f>
        <v>36081.586000000003</v>
      </c>
    </row>
    <row r="17" spans="1:7">
      <c r="A17" s="1"/>
      <c r="B17" s="1" t="s">
        <v>40</v>
      </c>
      <c r="C17" s="10" t="s">
        <v>12</v>
      </c>
      <c r="D17" s="1">
        <v>206.1</v>
      </c>
      <c r="E17" s="11"/>
      <c r="F17" s="30"/>
      <c r="G17" s="1">
        <f>0.03*959.9*12</f>
        <v>345.56399999999996</v>
      </c>
    </row>
    <row r="18" spans="1:7">
      <c r="A18" s="1"/>
      <c r="B18" s="1" t="s">
        <v>13</v>
      </c>
      <c r="C18" s="10" t="s">
        <v>12</v>
      </c>
      <c r="D18" s="1">
        <v>360.2</v>
      </c>
      <c r="E18" s="11"/>
      <c r="F18" s="30"/>
      <c r="G18" s="1">
        <f>0.12*959.9*12</f>
        <v>1382.2559999999999</v>
      </c>
    </row>
    <row r="19" spans="1:7">
      <c r="A19" s="1"/>
      <c r="B19" s="4" t="s">
        <v>19</v>
      </c>
      <c r="C19" s="10"/>
      <c r="D19" s="1"/>
      <c r="E19" s="11"/>
      <c r="F19" s="30"/>
      <c r="G19" s="1"/>
    </row>
    <row r="20" spans="1:7">
      <c r="A20" s="1"/>
      <c r="B20" s="1" t="s">
        <v>14</v>
      </c>
      <c r="C20" s="10" t="s">
        <v>12</v>
      </c>
      <c r="D20" s="1">
        <v>1117.8</v>
      </c>
      <c r="E20" s="11">
        <f>(1.27+1.58)*12*959.9</f>
        <v>32828.58</v>
      </c>
      <c r="F20" s="30">
        <f>51.8+125+103.6+390+75+48+41.44+37+54+41.44+8+24</f>
        <v>999.28</v>
      </c>
      <c r="G20" s="1">
        <f>F20+E20</f>
        <v>33827.86</v>
      </c>
    </row>
    <row r="21" spans="1:7">
      <c r="A21" s="1"/>
      <c r="B21" s="1" t="s">
        <v>41</v>
      </c>
      <c r="C21" s="10" t="s">
        <v>12</v>
      </c>
      <c r="D21" s="1">
        <v>19.23</v>
      </c>
      <c r="E21" s="11"/>
      <c r="F21" s="30"/>
      <c r="G21" s="1">
        <f>(0.2+0.1)*959.9*12</f>
        <v>3455.6400000000003</v>
      </c>
    </row>
    <row r="22" spans="1:7">
      <c r="A22" s="1"/>
      <c r="B22" s="1" t="s">
        <v>42</v>
      </c>
      <c r="C22" s="10" t="s">
        <v>12</v>
      </c>
      <c r="D22" s="1">
        <v>10.5</v>
      </c>
      <c r="E22" s="11"/>
      <c r="F22" s="30"/>
      <c r="G22" s="1">
        <f>(0.07+0.01)*12*959.9</f>
        <v>921.50399999999991</v>
      </c>
    </row>
    <row r="23" spans="1:7">
      <c r="A23" s="1"/>
      <c r="B23" s="1" t="s">
        <v>17</v>
      </c>
      <c r="C23" s="10" t="s">
        <v>12</v>
      </c>
      <c r="D23" s="16">
        <v>362.1</v>
      </c>
      <c r="E23" s="11">
        <f>1.3*959.9*12</f>
        <v>14974.440000000002</v>
      </c>
      <c r="F23" s="9">
        <f>41.95+5.75+42.3+5.74+35+41.45+17.22+40+180.3+10+82.72+20+38</f>
        <v>560.43000000000006</v>
      </c>
      <c r="G23" s="2">
        <f>F23+E23</f>
        <v>15534.870000000003</v>
      </c>
    </row>
    <row r="24" spans="1:7">
      <c r="A24" s="1"/>
      <c r="B24" s="4" t="s">
        <v>20</v>
      </c>
      <c r="C24" s="1"/>
      <c r="D24" s="1"/>
      <c r="E24" s="1"/>
      <c r="F24" s="1"/>
      <c r="G24" s="1"/>
    </row>
    <row r="25" spans="1:7">
      <c r="A25" s="1"/>
      <c r="B25" s="1" t="s">
        <v>15</v>
      </c>
      <c r="C25" s="1"/>
      <c r="D25" s="1"/>
      <c r="E25" s="1"/>
      <c r="F25" s="2"/>
      <c r="G25" s="25">
        <f>(4.5+0.02)*959.9*12</f>
        <v>52064.975999999995</v>
      </c>
    </row>
    <row r="26" spans="1:7">
      <c r="A26" s="1"/>
      <c r="B26" s="14" t="s">
        <v>30</v>
      </c>
      <c r="C26" s="1"/>
      <c r="D26" s="1"/>
      <c r="E26" s="1"/>
      <c r="F26" s="12"/>
      <c r="G26" s="15">
        <f>SUM(G16:G25)</f>
        <v>143614.25599999999</v>
      </c>
    </row>
    <row r="27" spans="1:7">
      <c r="A27" s="1"/>
      <c r="B27" s="4" t="s">
        <v>21</v>
      </c>
      <c r="C27" s="1"/>
      <c r="D27" s="1"/>
      <c r="E27" s="1"/>
      <c r="F27" s="12"/>
      <c r="G27" s="12"/>
    </row>
    <row r="28" spans="1:7">
      <c r="A28" s="1"/>
      <c r="B28" s="1" t="s">
        <v>36</v>
      </c>
      <c r="C28" s="1" t="s">
        <v>12</v>
      </c>
      <c r="D28" s="1">
        <v>10</v>
      </c>
      <c r="E28" s="10"/>
      <c r="F28" s="1">
        <f>245+44.01+79.2+116+47.19</f>
        <v>531.4</v>
      </c>
      <c r="G28" s="1">
        <f>F28</f>
        <v>531.4</v>
      </c>
    </row>
    <row r="29" spans="1:7">
      <c r="A29" s="1"/>
      <c r="B29" s="1" t="s">
        <v>37</v>
      </c>
      <c r="C29" s="1" t="s">
        <v>33</v>
      </c>
      <c r="D29" s="1">
        <v>1</v>
      </c>
      <c r="E29" s="10"/>
      <c r="F29" s="1">
        <f>26+3150</f>
        <v>3176</v>
      </c>
      <c r="G29" s="1">
        <f t="shared" ref="G29:G30" si="0">F29</f>
        <v>3176</v>
      </c>
    </row>
    <row r="30" spans="1:7">
      <c r="A30" s="1"/>
      <c r="B30" s="1" t="s">
        <v>38</v>
      </c>
      <c r="C30" s="1" t="s">
        <v>33</v>
      </c>
      <c r="D30" s="1">
        <v>6</v>
      </c>
      <c r="E30" s="10"/>
      <c r="F30" s="1">
        <f>300</f>
        <v>300</v>
      </c>
      <c r="G30" s="1">
        <f t="shared" si="0"/>
        <v>300</v>
      </c>
    </row>
    <row r="31" spans="1:7">
      <c r="A31" s="1"/>
      <c r="B31" s="14" t="s">
        <v>30</v>
      </c>
      <c r="C31" s="1"/>
      <c r="D31" s="1"/>
      <c r="E31" s="10"/>
      <c r="F31" s="1"/>
      <c r="G31" s="4">
        <f>SUM(G28:G30)</f>
        <v>4007.4</v>
      </c>
    </row>
    <row r="32" spans="1:7">
      <c r="A32" s="4">
        <v>9</v>
      </c>
      <c r="B32" s="4" t="s">
        <v>16</v>
      </c>
      <c r="C32" s="1"/>
      <c r="D32" s="1"/>
      <c r="E32" s="1"/>
      <c r="F32" s="1"/>
      <c r="G32" s="1"/>
    </row>
    <row r="33" spans="1:7">
      <c r="A33" s="1"/>
      <c r="B33" s="8" t="s">
        <v>0</v>
      </c>
      <c r="C33" s="1"/>
      <c r="D33" s="1"/>
      <c r="E33" s="1"/>
      <c r="F33" s="1"/>
      <c r="G33" s="2">
        <f>0.92*959.9*12</f>
        <v>10597.296</v>
      </c>
    </row>
    <row r="34" spans="1:7">
      <c r="A34" s="1"/>
      <c r="B34" s="13" t="s">
        <v>9</v>
      </c>
      <c r="C34" s="1"/>
      <c r="D34" s="1"/>
      <c r="E34" s="1"/>
      <c r="F34" s="1"/>
      <c r="G34" s="9">
        <f>1.42*959.9*12</f>
        <v>16356.696</v>
      </c>
    </row>
    <row r="35" spans="1:7">
      <c r="A35" s="4">
        <v>10</v>
      </c>
      <c r="B35" s="4" t="s">
        <v>1</v>
      </c>
      <c r="C35" s="1"/>
      <c r="D35" s="1"/>
      <c r="E35" s="1"/>
      <c r="F35" s="1"/>
      <c r="G35" s="2">
        <f>6.26*595.9*12</f>
        <v>44764.008000000002</v>
      </c>
    </row>
    <row r="36" spans="1:7">
      <c r="A36" s="1"/>
      <c r="B36" s="14" t="s">
        <v>30</v>
      </c>
      <c r="C36" s="1"/>
      <c r="D36" s="1"/>
      <c r="E36" s="1"/>
      <c r="F36" s="1"/>
      <c r="G36" s="3">
        <f>SUM(G33:G35)</f>
        <v>71718</v>
      </c>
    </row>
    <row r="37" spans="1:7" ht="37" customHeight="1">
      <c r="A37" s="1"/>
      <c r="B37" s="4" t="s">
        <v>32</v>
      </c>
      <c r="C37" s="1"/>
      <c r="D37" s="1"/>
      <c r="E37" s="1"/>
      <c r="F37" s="1"/>
      <c r="G37" s="3">
        <f>G36+G31+G26+G13</f>
        <v>288567.64399999997</v>
      </c>
    </row>
    <row r="38" spans="1:7" ht="36" customHeight="1">
      <c r="A38" s="1"/>
      <c r="B38" s="4" t="s">
        <v>35</v>
      </c>
      <c r="C38" s="1"/>
      <c r="D38" s="1"/>
      <c r="E38" s="1"/>
      <c r="F38" s="1"/>
      <c r="G38" s="31">
        <v>63538.2</v>
      </c>
    </row>
    <row r="40" spans="1:7">
      <c r="B40" s="23"/>
    </row>
  </sheetData>
  <mergeCells count="2">
    <mergeCell ref="B1:G1"/>
    <mergeCell ref="B14:G14"/>
  </mergeCells>
  <phoneticPr fontId="2" type="noConversion"/>
  <pageMargins left="0.70000000000000007" right="0.70000000000000007" top="0.75000000000000011" bottom="0.75000000000000011" header="0.30000000000000004" footer="0.30000000000000004"/>
  <pageSetup paperSize="9" scale="7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honeticPr fontId="2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расшифровка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2016-05-16T01:28:18Z</cp:lastPrinted>
  <dcterms:created xsi:type="dcterms:W3CDTF">2006-09-16T00:00:00Z</dcterms:created>
  <dcterms:modified xsi:type="dcterms:W3CDTF">2019-07-01T04:28:08Z</dcterms:modified>
</cp:coreProperties>
</file>