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700" yWindow="0" windowWidth="25600" windowHeight="1606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2" l="1"/>
  <c r="E18" i="2"/>
  <c r="G17" i="2"/>
  <c r="G16" i="2"/>
  <c r="E15" i="2"/>
  <c r="E11" i="2"/>
  <c r="F18" i="2"/>
  <c r="F15" i="2"/>
  <c r="F11" i="2"/>
  <c r="F24" i="2"/>
  <c r="F23" i="2"/>
  <c r="G29" i="2"/>
  <c r="G28" i="2"/>
  <c r="G27" i="2"/>
  <c r="G11" i="2"/>
  <c r="G15" i="2"/>
  <c r="G18" i="2"/>
  <c r="G12" i="2"/>
  <c r="G13" i="2"/>
  <c r="G21" i="2"/>
  <c r="G8" i="2"/>
  <c r="G7" i="2"/>
  <c r="G6" i="2"/>
  <c r="G5" i="2"/>
  <c r="G4" i="2"/>
  <c r="G9" i="2"/>
  <c r="G23" i="2"/>
  <c r="G24" i="2"/>
  <c r="G25" i="2"/>
  <c r="G30" i="2"/>
  <c r="G31" i="2"/>
</calcChain>
</file>

<file path=xl/sharedStrings.xml><?xml version="1.0" encoding="utf-8"?>
<sst xmlns="http://schemas.openxmlformats.org/spreadsheetml/2006/main" count="47" uniqueCount="38">
  <si>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</si>
  <si>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</si>
  <si>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</si>
  <si>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</si>
  <si>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</si>
  <si>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</si>
  <si>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</si>
  <si>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</si>
  <si>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</si>
  <si>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</si>
  <si>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</si>
  <si>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</si>
  <si>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</si>
  <si>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</si>
  <si>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</si>
  <si>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</si>
  <si>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</si>
  <si>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</si>
  <si>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</si>
  <si>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Промывка и регулировка системы отопления</t>
  </si>
  <si>
    <t xml:space="preserve">Итого </t>
  </si>
  <si>
    <t xml:space="preserve">Влажная протирка элементов </t>
  </si>
  <si>
    <t>з/плата в год</t>
  </si>
  <si>
    <t xml:space="preserve">водоснобжения и водоотведения </t>
  </si>
  <si>
    <t>отопления</t>
  </si>
  <si>
    <t>электрооборудования</t>
  </si>
  <si>
    <t>Контроль за техническим состоянием инженерно-технического обеспечения МКД:</t>
  </si>
  <si>
    <t>Итого</t>
  </si>
  <si>
    <t>шт</t>
  </si>
  <si>
    <t>Обслуживание узла учета тепловой энергии</t>
  </si>
  <si>
    <t>Стоимость выполненных работ по текущему ремонту и содержанию жилого дома №18 по ул. Котовского</t>
  </si>
  <si>
    <t>Итого по Котовского 18</t>
  </si>
  <si>
    <t>Долг на 01/06/2019</t>
  </si>
  <si>
    <t>Замена ламп</t>
  </si>
  <si>
    <t>Окраска масл сост-ми больших мет-х поверхностей контейнеров</t>
  </si>
  <si>
    <t>Уборка сухая и влажная</t>
  </si>
  <si>
    <t>Уборка контейнерной площадки</t>
  </si>
  <si>
    <t>Уборка крыльца, площадки перед входом в подъезд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</si>
</sst>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4" xfId="0" applyNumberFormat="1" applyFont="1" applyBorder="1"/>
    <xf numFmtId="0" fontId="0" fillId="0" borderId="1" xfId="0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0" fillId="0" borderId="2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4" xfId="0" applyFont="1" applyBorder="1" applyAlignment="1"/>
    <xf numFmtId="4" fontId="1" fillId="0" borderId="1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0" fillId="0" borderId="1" xfId="0" applyFill="1" applyBorder="1"/>
    <xf numFmtId="4" fontId="0" fillId="0" borderId="1" xfId="0" applyNumberFormat="1" applyFill="1" applyBorder="1"/>
    <xf numFmtId="4" fontId="0" fillId="0" borderId="5" xfId="0" applyNumberFormat="1" applyBorder="1"/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125" zoomScaleNormal="125" zoomScalePageLayoutView="125" workbookViewId="0">
      <selection activeCell="B26" sqref="B26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9.1640625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24" t="s">
        <v>30</v>
      </c>
      <c r="C1" s="24"/>
      <c r="D1" s="24"/>
      <c r="E1" s="24"/>
      <c r="F1" s="24"/>
      <c r="G1" s="24"/>
      <c r="H1" s="6"/>
      <c r="I1" s="6"/>
    </row>
    <row r="2" spans="1:9" ht="42" customHeight="1">
      <c r="A2" s="5" t="s">
        <v>7</v>
      </c>
      <c r="B2" s="5" t="s">
        <v>2</v>
      </c>
      <c r="C2" s="5" t="s">
        <v>3</v>
      </c>
      <c r="D2" s="5" t="s">
        <v>4</v>
      </c>
      <c r="E2" s="5" t="s">
        <v>22</v>
      </c>
      <c r="F2" s="5" t="s">
        <v>5</v>
      </c>
      <c r="G2" s="5" t="s">
        <v>6</v>
      </c>
    </row>
    <row r="3" spans="1:9">
      <c r="A3" s="4">
        <v>1</v>
      </c>
      <c r="B3" s="4" t="s">
        <v>26</v>
      </c>
      <c r="C3" s="1"/>
      <c r="D3" s="1"/>
      <c r="E3" s="1"/>
      <c r="F3" s="1"/>
      <c r="G3" s="2"/>
    </row>
    <row r="4" spans="1:9">
      <c r="A4" s="1"/>
      <c r="B4" s="8" t="s">
        <v>23</v>
      </c>
      <c r="C4" s="8"/>
      <c r="D4" s="8"/>
      <c r="E4" s="8"/>
      <c r="F4" s="8"/>
      <c r="G4" s="7">
        <f>2.57*1090.9*12</f>
        <v>33643.356</v>
      </c>
    </row>
    <row r="5" spans="1:9">
      <c r="A5" s="1"/>
      <c r="B5" s="19" t="s">
        <v>24</v>
      </c>
      <c r="C5" s="8"/>
      <c r="D5" s="8"/>
      <c r="E5" s="8"/>
      <c r="F5" s="8"/>
      <c r="G5" s="7">
        <f>0.34*1090.9*12</f>
        <v>4450.8720000000012</v>
      </c>
    </row>
    <row r="6" spans="1:9">
      <c r="A6" s="1"/>
      <c r="B6" s="19" t="s">
        <v>25</v>
      </c>
      <c r="C6" s="8"/>
      <c r="D6" s="8"/>
      <c r="E6" s="8"/>
      <c r="F6" s="8"/>
      <c r="G6" s="7">
        <f>0.04*1090.9*12</f>
        <v>523.63200000000006</v>
      </c>
    </row>
    <row r="7" spans="1:9">
      <c r="A7" s="8"/>
      <c r="B7" s="21" t="s">
        <v>19</v>
      </c>
      <c r="C7" s="20"/>
      <c r="D7" s="20"/>
      <c r="E7" s="20"/>
      <c r="F7" s="20"/>
      <c r="G7" s="21">
        <f>1.6*1090.9*12</f>
        <v>20945.280000000002</v>
      </c>
    </row>
    <row r="8" spans="1:9">
      <c r="A8" s="8"/>
      <c r="B8" s="21" t="s">
        <v>29</v>
      </c>
      <c r="C8" s="20"/>
      <c r="D8" s="22"/>
      <c r="E8" s="20"/>
      <c r="F8" s="20"/>
      <c r="G8" s="21">
        <f>1.49*1090.9*12</f>
        <v>19505.292000000001</v>
      </c>
    </row>
    <row r="9" spans="1:9">
      <c r="A9" s="8"/>
      <c r="B9" s="14" t="s">
        <v>27</v>
      </c>
      <c r="C9" s="20"/>
      <c r="D9" s="22"/>
      <c r="E9" s="20"/>
      <c r="F9" s="20"/>
      <c r="G9" s="23">
        <f>SUM(G4:G8)</f>
        <v>79068.432000000001</v>
      </c>
    </row>
    <row r="10" spans="1:9">
      <c r="A10" s="4">
        <v>2</v>
      </c>
      <c r="B10" s="4" t="s">
        <v>15</v>
      </c>
      <c r="C10" s="1"/>
      <c r="D10" s="12"/>
      <c r="E10" s="1"/>
      <c r="F10" s="1"/>
      <c r="G10" s="1"/>
    </row>
    <row r="11" spans="1:9">
      <c r="A11" s="1"/>
      <c r="B11" s="1" t="s">
        <v>35</v>
      </c>
      <c r="C11" s="10" t="s">
        <v>9</v>
      </c>
      <c r="D11" s="1">
        <v>190.6</v>
      </c>
      <c r="E11" s="11">
        <f>(1.3+0.28)*1090.9*12</f>
        <v>20683.464000000004</v>
      </c>
      <c r="F11" s="25">
        <f>145+15.62+56+27+29.51+27+98.71+145</f>
        <v>543.83999999999992</v>
      </c>
      <c r="G11" s="1">
        <f>F11+E11</f>
        <v>21227.304000000004</v>
      </c>
    </row>
    <row r="12" spans="1:9">
      <c r="A12" s="1"/>
      <c r="B12" s="1" t="s">
        <v>21</v>
      </c>
      <c r="C12" s="10" t="s">
        <v>9</v>
      </c>
      <c r="D12" s="1">
        <v>242.7</v>
      </c>
      <c r="E12" s="11"/>
      <c r="F12" s="25"/>
      <c r="G12" s="1">
        <f>0.03*1090.9*12</f>
        <v>392.72400000000005</v>
      </c>
    </row>
    <row r="13" spans="1:9">
      <c r="A13" s="1"/>
      <c r="B13" s="1" t="s">
        <v>10</v>
      </c>
      <c r="C13" s="10" t="s">
        <v>9</v>
      </c>
      <c r="D13" s="1">
        <v>509.1</v>
      </c>
      <c r="E13" s="11"/>
      <c r="F13" s="25"/>
      <c r="G13" s="18">
        <f>0.15*1090.9*12</f>
        <v>1963.6200000000003</v>
      </c>
    </row>
    <row r="14" spans="1:9">
      <c r="A14" s="1"/>
      <c r="B14" s="4" t="s">
        <v>16</v>
      </c>
      <c r="C14" s="10"/>
      <c r="D14" s="1"/>
      <c r="E14" s="11"/>
      <c r="F14" s="25"/>
      <c r="G14" s="1"/>
    </row>
    <row r="15" spans="1:9">
      <c r="A15" s="1"/>
      <c r="B15" s="1" t="s">
        <v>11</v>
      </c>
      <c r="C15" s="10" t="s">
        <v>9</v>
      </c>
      <c r="D15" s="1">
        <v>1297.5</v>
      </c>
      <c r="E15" s="11">
        <f>(1.86+1.18)*12*1090.9</f>
        <v>39796.032000000007</v>
      </c>
      <c r="F15" s="25">
        <f>51.8+111+103.6+75+48+41.44+240+35+622+24+11.4+127.8+635.82+73.35+26.7+41.44+237.1+48.33+8+24</f>
        <v>2585.7799999999997</v>
      </c>
      <c r="G15" s="1">
        <f>F15+E15</f>
        <v>42381.812000000005</v>
      </c>
    </row>
    <row r="16" spans="1:9">
      <c r="A16" s="1"/>
      <c r="B16" s="1" t="s">
        <v>36</v>
      </c>
      <c r="C16" s="10" t="s">
        <v>9</v>
      </c>
      <c r="D16" s="1">
        <v>10.36</v>
      </c>
      <c r="E16" s="11"/>
      <c r="F16" s="25"/>
      <c r="G16" s="1">
        <f>(0.14+0.07)*12*1090.9</f>
        <v>2749.0680000000007</v>
      </c>
    </row>
    <row r="17" spans="1:7">
      <c r="A17" s="1"/>
      <c r="B17" s="1" t="s">
        <v>37</v>
      </c>
      <c r="C17" s="10" t="s">
        <v>9</v>
      </c>
      <c r="D17" s="1">
        <v>5.4</v>
      </c>
      <c r="E17" s="11"/>
      <c r="F17" s="25"/>
      <c r="G17" s="1">
        <f>(0.03+0.01)*12*1090.9</f>
        <v>523.63200000000006</v>
      </c>
    </row>
    <row r="18" spans="1:7">
      <c r="A18" s="1"/>
      <c r="B18" s="1" t="s">
        <v>14</v>
      </c>
      <c r="C18" s="10" t="s">
        <v>9</v>
      </c>
      <c r="D18" s="17">
        <v>353.9</v>
      </c>
      <c r="E18" s="11">
        <f>1.22*12*1090.9</f>
        <v>15970.776000000002</v>
      </c>
      <c r="F18" s="26">
        <f>41.95+280+42.3+5.74+35+19.8+4+41.45+17.22+400+38+82.72+20+38</f>
        <v>1066.18</v>
      </c>
      <c r="G18" s="9">
        <f>F18+E18</f>
        <v>17036.956000000002</v>
      </c>
    </row>
    <row r="19" spans="1:7">
      <c r="A19" s="1"/>
      <c r="B19" s="4" t="s">
        <v>17</v>
      </c>
      <c r="C19" s="1"/>
      <c r="D19" s="1"/>
      <c r="E19" s="1"/>
      <c r="F19" s="1"/>
      <c r="G19" s="1"/>
    </row>
    <row r="20" spans="1:7">
      <c r="A20" s="1"/>
      <c r="B20" s="1" t="s">
        <v>12</v>
      </c>
      <c r="C20" s="1"/>
      <c r="D20" s="1"/>
      <c r="E20" s="1"/>
      <c r="F20" s="2"/>
      <c r="G20" s="15">
        <f>4.5*1090.9*12</f>
        <v>58908.600000000006</v>
      </c>
    </row>
    <row r="21" spans="1:7">
      <c r="A21" s="1"/>
      <c r="B21" s="14" t="s">
        <v>20</v>
      </c>
      <c r="C21" s="1"/>
      <c r="D21" s="1"/>
      <c r="E21" s="1"/>
      <c r="F21" s="12"/>
      <c r="G21" s="16">
        <f>SUM(G11:G20)</f>
        <v>145183.71600000001</v>
      </c>
    </row>
    <row r="22" spans="1:7">
      <c r="A22" s="1"/>
      <c r="B22" s="4" t="s">
        <v>18</v>
      </c>
      <c r="C22" s="1"/>
      <c r="D22" s="1"/>
      <c r="E22" s="1"/>
      <c r="F22" s="12"/>
      <c r="G22" s="12"/>
    </row>
    <row r="23" spans="1:7">
      <c r="A23" s="1"/>
      <c r="B23" s="1" t="s">
        <v>33</v>
      </c>
      <c r="C23" s="1" t="s">
        <v>28</v>
      </c>
      <c r="D23" s="1">
        <v>10</v>
      </c>
      <c r="E23" s="10"/>
      <c r="F23" s="1">
        <f>490</f>
        <v>490</v>
      </c>
      <c r="G23" s="1">
        <f>F23</f>
        <v>490</v>
      </c>
    </row>
    <row r="24" spans="1:7">
      <c r="A24" s="1"/>
      <c r="B24" s="1" t="s">
        <v>34</v>
      </c>
      <c r="C24" s="1" t="s">
        <v>9</v>
      </c>
      <c r="D24" s="1">
        <v>10</v>
      </c>
      <c r="E24" s="10"/>
      <c r="F24" s="1">
        <f>148+79.2+199+44.01</f>
        <v>470.21</v>
      </c>
      <c r="G24" s="1">
        <f t="shared" ref="G24" si="0">F24</f>
        <v>470.21</v>
      </c>
    </row>
    <row r="25" spans="1:7">
      <c r="A25" s="1"/>
      <c r="B25" s="14" t="s">
        <v>27</v>
      </c>
      <c r="C25" s="1"/>
      <c r="D25" s="1"/>
      <c r="E25" s="1"/>
      <c r="F25" s="1"/>
      <c r="G25" s="4">
        <f>SUM(G23:G24)</f>
        <v>960.21</v>
      </c>
    </row>
    <row r="26" spans="1:7">
      <c r="A26" s="4">
        <v>3</v>
      </c>
      <c r="B26" s="4" t="s">
        <v>13</v>
      </c>
      <c r="C26" s="1"/>
      <c r="D26" s="1"/>
      <c r="E26" s="1"/>
      <c r="F26" s="1"/>
      <c r="G26" s="1"/>
    </row>
    <row r="27" spans="1:7">
      <c r="A27" s="1"/>
      <c r="B27" s="8" t="s">
        <v>0</v>
      </c>
      <c r="C27" s="1"/>
      <c r="D27" s="1"/>
      <c r="E27" s="1"/>
      <c r="F27" s="1"/>
      <c r="G27" s="2">
        <f>0.92*1090.9*12</f>
        <v>12043.536000000002</v>
      </c>
    </row>
    <row r="28" spans="1:7">
      <c r="A28" s="1"/>
      <c r="B28" s="13" t="s">
        <v>8</v>
      </c>
      <c r="C28" s="1"/>
      <c r="D28" s="1"/>
      <c r="E28" s="1"/>
      <c r="F28" s="1"/>
      <c r="G28" s="2">
        <f>1.54*1090.9*12</f>
        <v>20159.832000000002</v>
      </c>
    </row>
    <row r="29" spans="1:7">
      <c r="A29" s="4">
        <v>4</v>
      </c>
      <c r="B29" s="4" t="s">
        <v>1</v>
      </c>
      <c r="C29" s="1"/>
      <c r="D29" s="1"/>
      <c r="E29" s="1"/>
      <c r="F29" s="1"/>
      <c r="G29" s="2">
        <f>5.66*1090.9*12</f>
        <v>74093.928000000014</v>
      </c>
    </row>
    <row r="30" spans="1:7">
      <c r="A30" s="1"/>
      <c r="B30" s="14" t="s">
        <v>27</v>
      </c>
      <c r="C30" s="1"/>
      <c r="D30" s="1"/>
      <c r="E30" s="1"/>
      <c r="F30" s="1"/>
      <c r="G30" s="3">
        <f>SUM(G27:G29)</f>
        <v>106297.29600000002</v>
      </c>
    </row>
    <row r="31" spans="1:7" ht="37" customHeight="1">
      <c r="A31" s="1"/>
      <c r="B31" s="4" t="s">
        <v>31</v>
      </c>
      <c r="C31" s="1"/>
      <c r="D31" s="1"/>
      <c r="E31" s="1"/>
      <c r="F31" s="1"/>
      <c r="G31" s="3">
        <f>G30+G25+G21+G9</f>
        <v>331509.65400000004</v>
      </c>
    </row>
    <row r="32" spans="1:7" ht="36" customHeight="1">
      <c r="A32" s="1"/>
      <c r="B32" s="4" t="s">
        <v>32</v>
      </c>
      <c r="C32" s="1"/>
      <c r="D32" s="1"/>
      <c r="E32" s="1"/>
      <c r="F32" s="1"/>
      <c r="G32" s="27">
        <v>110448.09</v>
      </c>
    </row>
  </sheetData>
  <mergeCells count="1">
    <mergeCell ref="B1:G1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2019-07-01T04:54:02Z</dcterms:modified>
</cp:coreProperties>
</file>