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8060" yWindow="660" windowWidth="26460" windowHeight="1596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2" l="1"/>
  <c r="G19" i="2"/>
  <c r="G48" i="2"/>
  <c r="G47" i="2"/>
  <c r="G46" i="2"/>
  <c r="F46" i="2"/>
  <c r="G54" i="2"/>
  <c r="G53" i="2"/>
  <c r="G52" i="2"/>
  <c r="E24" i="2"/>
  <c r="E23" i="2"/>
  <c r="G23" i="2"/>
  <c r="E22" i="2"/>
  <c r="G22" i="2"/>
  <c r="E21" i="2"/>
  <c r="E18" i="2"/>
  <c r="G18" i="2"/>
  <c r="E16" i="2"/>
  <c r="G12" i="2"/>
  <c r="G11" i="2"/>
  <c r="G7" i="2"/>
  <c r="G10" i="2"/>
  <c r="G45" i="2"/>
  <c r="G44" i="2"/>
  <c r="F21" i="2"/>
  <c r="F16" i="2"/>
  <c r="F43" i="2"/>
  <c r="F42" i="2"/>
  <c r="F24" i="2"/>
  <c r="F41" i="2"/>
  <c r="F38" i="2"/>
  <c r="F34" i="2"/>
  <c r="F33" i="2"/>
  <c r="F32" i="2"/>
  <c r="F31" i="2"/>
  <c r="F30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29" i="2"/>
  <c r="G16" i="2"/>
  <c r="G21" i="2"/>
  <c r="G24" i="2"/>
  <c r="G27" i="2"/>
  <c r="G49" i="2"/>
  <c r="G55" i="2"/>
  <c r="G13" i="2"/>
  <c r="G56" i="2"/>
</calcChain>
</file>

<file path=xl/sharedStrings.xml><?xml version="1.0" encoding="utf-8"?>
<sst xmlns="http://schemas.openxmlformats.org/spreadsheetml/2006/main" count="92" uniqueCount="65">
  <si>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</si>
  <si>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</si>
  <si>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</si>
  <si>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</si>
  <si>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</si>
  <si>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</si>
  <si>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</si>
  <si>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</si>
  <si>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</si>
  <si>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</si>
  <si>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</si>
  <si>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</si>
  <si>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</si>
  <si>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</si>
  <si>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</si>
  <si>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</si>
  <si>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</si>
  <si>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</si>
  <si>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</si>
  <si>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</si>
  <si>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</si>
  <si>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</si>
  <si>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</si>
  <si>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Итого по Интернациональная, 71</t>
  </si>
  <si>
    <t>Уборка и мытье лифта</t>
  </si>
  <si>
    <t>Итого</t>
  </si>
  <si>
    <t>Общие работы, выполняемые для надлежащего содержания систем водоснабжения и водоотведения</t>
  </si>
  <si>
    <t>1.2. Контроль за техническим состоянием систем инженерно-техничего обеспечения МКД</t>
  </si>
  <si>
    <t>водоснабжения 2 раза в месяц</t>
  </si>
  <si>
    <t>отопления 2 раза в месяц в отопительный период</t>
  </si>
  <si>
    <t>электрооборудования 1 раз в месяц</t>
  </si>
  <si>
    <t>1.3. Промывка и регулировка системы отопления</t>
  </si>
  <si>
    <t xml:space="preserve">1.4. Обслуживание и ремонт лифта, в том числе техническое освидетельствование </t>
  </si>
  <si>
    <t>1.5. Организация системы диспетчерского контроля и обеспечение диспетчерской связи с кабиной лифта</t>
  </si>
  <si>
    <t>1.1. Регулировка и тех обслуживание запорной арматуры, ремонт задвижек, проверка работоспособности кранов шаровых</t>
  </si>
  <si>
    <t>Стоимость выполненных работ по текущему ремонту и содержанию жилого дома №9 по ул. Красноармейская</t>
  </si>
  <si>
    <t>Устранения аварий по заявкам населения</t>
  </si>
  <si>
    <t>Долг на май 2019 года</t>
  </si>
  <si>
    <t>шт</t>
  </si>
  <si>
    <t>Ремонт балкона, базалит</t>
  </si>
  <si>
    <t>Замена керамогранита фасадного</t>
  </si>
  <si>
    <t>Замена фасадной плитки</t>
  </si>
  <si>
    <t>Замена венитля на стояке отопения</t>
  </si>
  <si>
    <t>Окраска технического этажа</t>
  </si>
  <si>
    <t>Герметик силиконовый</t>
  </si>
  <si>
    <t>Унифлекс ЭКП</t>
  </si>
  <si>
    <t>Мастика битумная</t>
  </si>
  <si>
    <t>кг</t>
  </si>
  <si>
    <t>Газ а/б</t>
  </si>
  <si>
    <t>Замена двери лифтерам</t>
  </si>
  <si>
    <t>Замок навесной</t>
  </si>
  <si>
    <t>Кран шаровый г/г ручка</t>
  </si>
  <si>
    <t>Окраска масл. сост-ми больших мет. повер-й контейнеров за 1 раз</t>
  </si>
  <si>
    <t>Замена вентиля на пожарном гадранте</t>
  </si>
  <si>
    <t>Замена ламп</t>
  </si>
  <si>
    <t>Рукав ф50</t>
  </si>
  <si>
    <t>Ручка дверная</t>
  </si>
  <si>
    <t>Влажная протирка элементов</t>
  </si>
  <si>
    <t>Уборка контейнерной площадки</t>
  </si>
  <si>
    <t>Уборка крыльца, площадки перед входом в подъезд</t>
  </si>
  <si>
    <t>217 950,57</t>
  </si>
  <si>
    <t>Установка доводчиков</t>
  </si>
  <si>
    <t>Установка светильников с датчиками движения</t>
  </si>
  <si>
    <t>Ремонт кровли</t>
  </si>
  <si>
    <t xml:space="preserve">кв 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</si>
</sst>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0" fontId="0" fillId="0" borderId="2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Fill="1" applyBorder="1"/>
    <xf numFmtId="49" fontId="0" fillId="0" borderId="1" xfId="0" applyNumberForma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4" fontId="0" fillId="0" borderId="5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2" fontId="0" fillId="0" borderId="8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4" xfId="0" applyFill="1" applyBorder="1"/>
    <xf numFmtId="0" fontId="0" fillId="0" borderId="1" xfId="0" applyFill="1" applyBorder="1" applyAlignment="1">
      <alignment horizontal="right"/>
    </xf>
    <xf numFmtId="4" fontId="0" fillId="0" borderId="1" xfId="0" applyNumberFormat="1" applyFill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" fontId="1" fillId="0" borderId="6" xfId="0" applyNumberFormat="1" applyFont="1" applyBorder="1"/>
    <xf numFmtId="0" fontId="1" fillId="0" borderId="9" xfId="0" applyFont="1" applyBorder="1"/>
    <xf numFmtId="0" fontId="0" fillId="0" borderId="9" xfId="0" applyBorder="1"/>
    <xf numFmtId="4" fontId="0" fillId="0" borderId="9" xfId="0" applyNumberFormat="1" applyBorder="1"/>
    <xf numFmtId="0" fontId="1" fillId="0" borderId="6" xfId="0" applyFont="1" applyBorder="1"/>
    <xf numFmtId="0" fontId="0" fillId="0" borderId="7" xfId="0" applyBorder="1"/>
    <xf numFmtId="4" fontId="1" fillId="0" borderId="7" xfId="0" applyNumberFormat="1" applyFont="1" applyBorder="1"/>
    <xf numFmtId="2" fontId="0" fillId="0" borderId="9" xfId="0" applyNumberFormat="1" applyBorder="1"/>
    <xf numFmtId="0" fontId="0" fillId="0" borderId="10" xfId="0" applyFont="1" applyBorder="1"/>
    <xf numFmtId="0" fontId="0" fillId="0" borderId="9" xfId="0" applyFont="1" applyBorder="1"/>
    <xf numFmtId="0" fontId="0" fillId="0" borderId="11" xfId="0" applyFont="1" applyBorder="1"/>
    <xf numFmtId="4" fontId="0" fillId="0" borderId="9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5" xfId="0" applyNumberFormat="1" applyFont="1" applyFill="1" applyBorder="1" applyAlignment="1">
      <alignment horizontal="right" vertical="center"/>
    </xf>
    <xf numFmtId="2" fontId="0" fillId="0" borderId="6" xfId="0" applyNumberFormat="1" applyFont="1" applyFill="1" applyBorder="1" applyAlignment="1">
      <alignment horizontal="right" vertical="center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125" zoomScaleNormal="125" zoomScalePageLayoutView="125" workbookViewId="0">
      <selection activeCell="G26" sqref="G26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4" customWidth="1"/>
    <col min="7" max="7" width="13" customWidth="1"/>
  </cols>
  <sheetData>
    <row r="1" spans="1:9" ht="38" customHeight="1">
      <c r="B1" s="43" t="s">
        <v>35</v>
      </c>
      <c r="C1" s="43"/>
      <c r="D1" s="43"/>
      <c r="E1" s="43"/>
      <c r="F1" s="43"/>
      <c r="G1" s="43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9</v>
      </c>
      <c r="C3" s="1"/>
      <c r="D3" s="1"/>
      <c r="E3" s="1"/>
      <c r="F3" s="1"/>
      <c r="G3" s="2"/>
      <c r="H3">
        <v>5673.79</v>
      </c>
    </row>
    <row r="4" spans="1:9">
      <c r="A4" s="14"/>
      <c r="B4" s="8" t="s">
        <v>26</v>
      </c>
      <c r="C4" s="8"/>
      <c r="D4" s="8"/>
      <c r="E4" s="8"/>
      <c r="F4" s="8"/>
      <c r="G4" s="7"/>
    </row>
    <row r="5" spans="1:9">
      <c r="A5" s="1"/>
      <c r="B5" s="8" t="s">
        <v>34</v>
      </c>
      <c r="C5" s="8"/>
      <c r="D5" s="8"/>
      <c r="E5" s="8"/>
      <c r="F5" s="8"/>
      <c r="G5" s="7"/>
    </row>
    <row r="6" spans="1:9">
      <c r="A6" s="14"/>
      <c r="B6" s="8" t="s">
        <v>27</v>
      </c>
      <c r="C6" s="8"/>
      <c r="D6" s="8"/>
      <c r="E6" s="8"/>
      <c r="F6" s="8"/>
      <c r="G6" s="17"/>
    </row>
    <row r="7" spans="1:9">
      <c r="A7" s="14"/>
      <c r="B7" s="8" t="s">
        <v>28</v>
      </c>
      <c r="C7" s="8"/>
      <c r="D7" s="8"/>
      <c r="E7" s="8"/>
      <c r="F7" s="15"/>
      <c r="G7" s="47">
        <f>(0.11+1+0.06+0.03)*12*H3</f>
        <v>81702.576000000015</v>
      </c>
    </row>
    <row r="8" spans="1:9">
      <c r="A8" s="14"/>
      <c r="B8" s="8" t="s">
        <v>29</v>
      </c>
      <c r="C8" s="8"/>
      <c r="D8" s="8"/>
      <c r="E8" s="8"/>
      <c r="F8" s="15"/>
      <c r="G8" s="48"/>
    </row>
    <row r="9" spans="1:9">
      <c r="A9" s="1"/>
      <c r="B9" s="8" t="s">
        <v>30</v>
      </c>
      <c r="C9" s="8"/>
      <c r="D9" s="8"/>
      <c r="E9" s="8"/>
      <c r="F9" s="15"/>
      <c r="G9" s="49"/>
    </row>
    <row r="10" spans="1:9">
      <c r="A10" s="1"/>
      <c r="B10" s="8" t="s">
        <v>31</v>
      </c>
      <c r="C10" s="8"/>
      <c r="D10" s="8"/>
      <c r="E10" s="8"/>
      <c r="F10" s="8"/>
      <c r="G10" s="18">
        <f>H3*12*0.53</f>
        <v>36085.304400000001</v>
      </c>
    </row>
    <row r="11" spans="1:9">
      <c r="A11" s="1"/>
      <c r="B11" s="8" t="s">
        <v>32</v>
      </c>
      <c r="C11" s="16"/>
      <c r="D11" s="16"/>
      <c r="E11" s="8"/>
      <c r="F11" s="8"/>
      <c r="G11" s="18">
        <f>2.53*12*H3</f>
        <v>172256.26439999999</v>
      </c>
    </row>
    <row r="12" spans="1:9" ht="15" thickBot="1">
      <c r="A12" s="1"/>
      <c r="B12" s="40" t="s">
        <v>33</v>
      </c>
      <c r="C12" s="41"/>
      <c r="D12" s="41"/>
      <c r="E12" s="41"/>
      <c r="F12" s="40"/>
      <c r="G12" s="42">
        <f>12*H3*10.5</f>
        <v>714897.53999999992</v>
      </c>
    </row>
    <row r="13" spans="1:9">
      <c r="A13" s="1"/>
      <c r="B13" s="29" t="s">
        <v>25</v>
      </c>
      <c r="C13" s="39"/>
      <c r="D13" s="39"/>
      <c r="E13" s="39"/>
      <c r="F13" s="39"/>
      <c r="G13" s="19">
        <f>SUM(G5:G12)</f>
        <v>1004941.6847999999</v>
      </c>
    </row>
    <row r="14" spans="1:9">
      <c r="A14" s="4">
        <v>2</v>
      </c>
      <c r="B14" s="44" t="s">
        <v>10</v>
      </c>
      <c r="C14" s="45"/>
      <c r="D14" s="45"/>
      <c r="E14" s="45"/>
      <c r="F14" s="45"/>
      <c r="G14" s="46"/>
    </row>
    <row r="15" spans="1:9">
      <c r="A15" s="1"/>
      <c r="B15" s="4" t="s">
        <v>19</v>
      </c>
      <c r="C15" s="1"/>
      <c r="D15" s="10"/>
      <c r="E15" s="1"/>
      <c r="F15" s="1"/>
      <c r="G15" s="1"/>
    </row>
    <row r="16" spans="1:9">
      <c r="A16" s="1"/>
      <c r="B16" s="1" t="s">
        <v>18</v>
      </c>
      <c r="C16" s="9" t="s">
        <v>11</v>
      </c>
      <c r="D16" s="23">
        <v>920.54</v>
      </c>
      <c r="E16" s="54">
        <f>(1.18+0.16+0.05+0.09)*12*H3</f>
        <v>100766.51039999998</v>
      </c>
      <c r="F16" s="50">
        <f>79.12+18+27+71.64+27+29.72+29.51+25.56+25.56+30.3+25.56+145+25.56</f>
        <v>559.53</v>
      </c>
      <c r="G16" s="52">
        <f>F16+E16</f>
        <v>101326.04039999998</v>
      </c>
    </row>
    <row r="17" spans="1:7">
      <c r="A17" s="1"/>
      <c r="B17" s="1" t="s">
        <v>24</v>
      </c>
      <c r="C17" s="9" t="s">
        <v>11</v>
      </c>
      <c r="D17" s="23">
        <v>14.8</v>
      </c>
      <c r="E17" s="55"/>
      <c r="F17" s="51"/>
      <c r="G17" s="53"/>
    </row>
    <row r="18" spans="1:7">
      <c r="A18" s="1"/>
      <c r="B18" s="1" t="s">
        <v>57</v>
      </c>
      <c r="C18" s="9" t="s">
        <v>11</v>
      </c>
      <c r="D18" s="23">
        <v>1171.21</v>
      </c>
      <c r="E18" s="24">
        <f>0.02*12*H3</f>
        <v>1361.7095999999999</v>
      </c>
      <c r="F18" s="25"/>
      <c r="G18" s="20">
        <f>E18</f>
        <v>1361.7095999999999</v>
      </c>
    </row>
    <row r="19" spans="1:7">
      <c r="A19" s="1"/>
      <c r="B19" s="1" t="s">
        <v>12</v>
      </c>
      <c r="C19" s="9" t="s">
        <v>11</v>
      </c>
      <c r="D19" s="23">
        <v>572.79999999999995</v>
      </c>
      <c r="E19" s="26"/>
      <c r="F19" s="23"/>
      <c r="G19" s="21">
        <f>0.03*12*H3</f>
        <v>2042.5644</v>
      </c>
    </row>
    <row r="20" spans="1:7">
      <c r="A20" s="1"/>
      <c r="B20" s="4" t="s">
        <v>20</v>
      </c>
      <c r="C20" s="9"/>
      <c r="D20" s="23"/>
      <c r="E20" s="26"/>
      <c r="F20" s="23"/>
      <c r="G20" s="21"/>
    </row>
    <row r="21" spans="1:7">
      <c r="A21" s="1"/>
      <c r="B21" s="1" t="s">
        <v>13</v>
      </c>
      <c r="C21" s="9" t="s">
        <v>11</v>
      </c>
      <c r="D21" s="23">
        <v>2812.37</v>
      </c>
      <c r="E21" s="26">
        <f>(0.52+0.39)*12*H3</f>
        <v>61957.786800000002</v>
      </c>
      <c r="F21" s="23">
        <f>51.8+103.6+399+48+26.7+41.44+8+8+24+103.6</f>
        <v>814.14</v>
      </c>
      <c r="G21" s="21">
        <f>F21+E21</f>
        <v>62771.926800000001</v>
      </c>
    </row>
    <row r="22" spans="1:7">
      <c r="A22" s="1"/>
      <c r="B22" s="1" t="s">
        <v>58</v>
      </c>
      <c r="C22" s="9" t="s">
        <v>11</v>
      </c>
      <c r="D22" s="23">
        <v>16</v>
      </c>
      <c r="E22" s="26">
        <f>(0.3+0.12)*12*H3</f>
        <v>28595.901600000001</v>
      </c>
      <c r="F22" s="23"/>
      <c r="G22" s="21">
        <f>E22</f>
        <v>28595.901600000001</v>
      </c>
    </row>
    <row r="23" spans="1:7">
      <c r="A23" s="1"/>
      <c r="B23" s="1" t="s">
        <v>59</v>
      </c>
      <c r="C23" s="9" t="s">
        <v>11</v>
      </c>
      <c r="D23" s="23">
        <v>70.8</v>
      </c>
      <c r="E23" s="26">
        <f>(0.08+0.01)*12*H3</f>
        <v>6127.6932000000006</v>
      </c>
      <c r="F23" s="23"/>
      <c r="G23" s="21">
        <f>E23</f>
        <v>6127.6932000000006</v>
      </c>
    </row>
    <row r="24" spans="1:7">
      <c r="A24" s="1"/>
      <c r="B24" s="1" t="s">
        <v>17</v>
      </c>
      <c r="C24" s="9" t="s">
        <v>11</v>
      </c>
      <c r="D24" s="27">
        <v>322.39</v>
      </c>
      <c r="E24" s="26">
        <f>0.08*12*H3</f>
        <v>5446.8383999999996</v>
      </c>
      <c r="F24" s="28">
        <f>41.95+5.74+35+4+50+41.45+40+17.22+10+82.72+980+20+38</f>
        <v>1366.08</v>
      </c>
      <c r="G24" s="21">
        <f>F24+E24</f>
        <v>6812.9183999999996</v>
      </c>
    </row>
    <row r="25" spans="1:7">
      <c r="A25" s="1"/>
      <c r="B25" s="4" t="s">
        <v>21</v>
      </c>
      <c r="C25" s="1"/>
      <c r="D25" s="1"/>
      <c r="E25" s="1"/>
      <c r="F25" s="1"/>
      <c r="G25" s="22"/>
    </row>
    <row r="26" spans="1:7" ht="15" thickBot="1">
      <c r="A26" s="1"/>
      <c r="B26" s="33" t="s">
        <v>14</v>
      </c>
      <c r="C26" s="33"/>
      <c r="D26" s="33"/>
      <c r="E26" s="33"/>
      <c r="F26" s="34"/>
      <c r="G26" s="38">
        <f>(4.15+0.01)*12*H3</f>
        <v>283235.5968</v>
      </c>
    </row>
    <row r="27" spans="1:7">
      <c r="A27" s="1"/>
      <c r="B27" s="29" t="s">
        <v>25</v>
      </c>
      <c r="C27" s="30"/>
      <c r="D27" s="30"/>
      <c r="E27" s="30"/>
      <c r="F27" s="36"/>
      <c r="G27" s="37">
        <f>SUM(G16:G26)</f>
        <v>492274.35120000003</v>
      </c>
    </row>
    <row r="28" spans="1:7">
      <c r="A28" s="1"/>
      <c r="B28" s="4" t="s">
        <v>22</v>
      </c>
      <c r="C28" s="1"/>
      <c r="D28" s="1"/>
      <c r="E28" s="1"/>
      <c r="F28" s="10"/>
      <c r="G28" s="10"/>
    </row>
    <row r="29" spans="1:7">
      <c r="A29" s="1"/>
      <c r="B29" s="1" t="s">
        <v>39</v>
      </c>
      <c r="C29" s="1" t="s">
        <v>38</v>
      </c>
      <c r="D29" s="1">
        <v>1</v>
      </c>
      <c r="E29" s="9"/>
      <c r="F29" s="1">
        <v>755</v>
      </c>
      <c r="G29" s="1">
        <f>F29</f>
        <v>755</v>
      </c>
    </row>
    <row r="30" spans="1:7">
      <c r="A30" s="1"/>
      <c r="B30" s="1" t="s">
        <v>40</v>
      </c>
      <c r="C30" s="1" t="s">
        <v>38</v>
      </c>
      <c r="D30" s="1">
        <v>12</v>
      </c>
      <c r="E30" s="9"/>
      <c r="F30" s="1">
        <f>276</f>
        <v>276</v>
      </c>
      <c r="G30" s="1">
        <f t="shared" ref="G30:G43" si="0">F30</f>
        <v>276</v>
      </c>
    </row>
    <row r="31" spans="1:7">
      <c r="A31" s="1"/>
      <c r="B31" s="1" t="s">
        <v>41</v>
      </c>
      <c r="C31" s="1" t="s">
        <v>38</v>
      </c>
      <c r="D31" s="1">
        <v>8</v>
      </c>
      <c r="E31" s="9"/>
      <c r="F31" s="1">
        <f>184</f>
        <v>184</v>
      </c>
      <c r="G31" s="1">
        <f t="shared" si="0"/>
        <v>184</v>
      </c>
    </row>
    <row r="32" spans="1:7">
      <c r="A32" s="1"/>
      <c r="B32" s="1" t="s">
        <v>42</v>
      </c>
      <c r="C32" s="1" t="s">
        <v>38</v>
      </c>
      <c r="D32" s="1">
        <v>3</v>
      </c>
      <c r="E32" s="9"/>
      <c r="F32" s="1">
        <f>1200+220</f>
        <v>1420</v>
      </c>
      <c r="G32" s="1">
        <f t="shared" si="0"/>
        <v>1420</v>
      </c>
    </row>
    <row r="33" spans="1:7">
      <c r="A33" s="1"/>
      <c r="B33" s="1" t="s">
        <v>43</v>
      </c>
      <c r="C33" s="1" t="s">
        <v>11</v>
      </c>
      <c r="D33" s="1">
        <v>250</v>
      </c>
      <c r="E33" s="1"/>
      <c r="F33" s="1">
        <f>690+85+2680+816+2350</f>
        <v>6621</v>
      </c>
      <c r="G33" s="1">
        <f t="shared" si="0"/>
        <v>6621</v>
      </c>
    </row>
    <row r="34" spans="1:7">
      <c r="A34" s="1"/>
      <c r="B34" s="1" t="s">
        <v>44</v>
      </c>
      <c r="C34" s="1" t="s">
        <v>38</v>
      </c>
      <c r="D34" s="1">
        <v>3</v>
      </c>
      <c r="E34" s="1"/>
      <c r="F34" s="1">
        <f>135+406</f>
        <v>541</v>
      </c>
      <c r="G34" s="1">
        <f t="shared" si="0"/>
        <v>541</v>
      </c>
    </row>
    <row r="35" spans="1:7">
      <c r="A35" s="1"/>
      <c r="B35" s="1" t="s">
        <v>45</v>
      </c>
      <c r="C35" s="1" t="s">
        <v>11</v>
      </c>
      <c r="D35" s="1">
        <v>20</v>
      </c>
      <c r="E35" s="1"/>
      <c r="F35" s="1">
        <v>3732.4</v>
      </c>
      <c r="G35" s="1">
        <f t="shared" si="0"/>
        <v>3732.4</v>
      </c>
    </row>
    <row r="36" spans="1:7">
      <c r="A36" s="1"/>
      <c r="B36" s="1" t="s">
        <v>46</v>
      </c>
      <c r="C36" s="1" t="s">
        <v>47</v>
      </c>
      <c r="D36" s="1">
        <v>21.5</v>
      </c>
      <c r="E36" s="1"/>
      <c r="F36" s="1">
        <v>1420</v>
      </c>
      <c r="G36" s="1">
        <f t="shared" si="0"/>
        <v>1420</v>
      </c>
    </row>
    <row r="37" spans="1:7">
      <c r="A37" s="1"/>
      <c r="B37" s="1" t="s">
        <v>48</v>
      </c>
      <c r="C37" s="1" t="s">
        <v>38</v>
      </c>
      <c r="D37" s="1">
        <v>1</v>
      </c>
      <c r="E37" s="1"/>
      <c r="F37" s="1">
        <v>1100</v>
      </c>
      <c r="G37" s="1">
        <f t="shared" si="0"/>
        <v>1100</v>
      </c>
    </row>
    <row r="38" spans="1:7">
      <c r="A38" s="1"/>
      <c r="B38" s="1" t="s">
        <v>49</v>
      </c>
      <c r="C38" s="1" t="s">
        <v>38</v>
      </c>
      <c r="D38" s="1">
        <v>1</v>
      </c>
      <c r="E38" s="1"/>
      <c r="F38" s="1">
        <f>7700</f>
        <v>7700</v>
      </c>
      <c r="G38" s="1">
        <f t="shared" si="0"/>
        <v>7700</v>
      </c>
    </row>
    <row r="39" spans="1:7">
      <c r="A39" s="1"/>
      <c r="B39" s="1" t="s">
        <v>50</v>
      </c>
      <c r="C39" s="1" t="s">
        <v>38</v>
      </c>
      <c r="D39" s="1">
        <v>1</v>
      </c>
      <c r="E39" s="1"/>
      <c r="F39" s="1">
        <v>183</v>
      </c>
      <c r="G39" s="1">
        <f t="shared" si="0"/>
        <v>183</v>
      </c>
    </row>
    <row r="40" spans="1:7">
      <c r="A40" s="1"/>
      <c r="B40" s="1" t="s">
        <v>51</v>
      </c>
      <c r="C40" s="1" t="s">
        <v>38</v>
      </c>
      <c r="D40" s="1">
        <v>1</v>
      </c>
      <c r="E40" s="1"/>
      <c r="F40" s="1">
        <v>132</v>
      </c>
      <c r="G40" s="1">
        <f t="shared" si="0"/>
        <v>132</v>
      </c>
    </row>
    <row r="41" spans="1:7">
      <c r="A41" s="1"/>
      <c r="B41" s="1" t="s">
        <v>52</v>
      </c>
      <c r="C41" s="1" t="s">
        <v>11</v>
      </c>
      <c r="D41" s="1">
        <v>10</v>
      </c>
      <c r="E41" s="1"/>
      <c r="F41" s="1">
        <f>245+44.01+55</f>
        <v>344.01</v>
      </c>
      <c r="G41" s="1">
        <f t="shared" si="0"/>
        <v>344.01</v>
      </c>
    </row>
    <row r="42" spans="1:7">
      <c r="A42" s="1"/>
      <c r="B42" s="1" t="s">
        <v>53</v>
      </c>
      <c r="C42" s="1" t="s">
        <v>38</v>
      </c>
      <c r="D42" s="1">
        <v>1</v>
      </c>
      <c r="E42" s="1"/>
      <c r="F42" s="1">
        <f>1080+254</f>
        <v>1334</v>
      </c>
      <c r="G42" s="1">
        <f t="shared" si="0"/>
        <v>1334</v>
      </c>
    </row>
    <row r="43" spans="1:7">
      <c r="A43" s="1"/>
      <c r="B43" s="1" t="s">
        <v>54</v>
      </c>
      <c r="C43" s="1" t="s">
        <v>38</v>
      </c>
      <c r="D43" s="1">
        <v>2</v>
      </c>
      <c r="E43" s="1"/>
      <c r="F43" s="1">
        <f>78+80</f>
        <v>158</v>
      </c>
      <c r="G43" s="1">
        <f t="shared" si="0"/>
        <v>158</v>
      </c>
    </row>
    <row r="44" spans="1:7">
      <c r="A44" s="1"/>
      <c r="B44" s="1" t="s">
        <v>55</v>
      </c>
      <c r="C44" s="1" t="s">
        <v>38</v>
      </c>
      <c r="D44" s="1">
        <v>5</v>
      </c>
      <c r="E44" s="1"/>
      <c r="F44" s="1">
        <v>7350</v>
      </c>
      <c r="G44" s="1">
        <f>F44</f>
        <v>7350</v>
      </c>
    </row>
    <row r="45" spans="1:7">
      <c r="A45" s="1"/>
      <c r="B45" s="10" t="s">
        <v>56</v>
      </c>
      <c r="C45" s="10" t="s">
        <v>38</v>
      </c>
      <c r="D45" s="10">
        <v>1</v>
      </c>
      <c r="E45" s="10"/>
      <c r="F45" s="10">
        <v>980</v>
      </c>
      <c r="G45" s="10">
        <f>F45</f>
        <v>980</v>
      </c>
    </row>
    <row r="46" spans="1:7">
      <c r="A46" s="1"/>
      <c r="B46" s="1" t="s">
        <v>61</v>
      </c>
      <c r="C46" s="1" t="s">
        <v>38</v>
      </c>
      <c r="D46" s="1">
        <v>28</v>
      </c>
      <c r="E46" s="1"/>
      <c r="F46" s="1">
        <f>23200</f>
        <v>23200</v>
      </c>
      <c r="G46" s="1">
        <f>F46</f>
        <v>23200</v>
      </c>
    </row>
    <row r="47" spans="1:7">
      <c r="A47" s="1"/>
      <c r="B47" s="1" t="s">
        <v>62</v>
      </c>
      <c r="C47" s="1" t="s">
        <v>38</v>
      </c>
      <c r="D47" s="1">
        <v>28</v>
      </c>
      <c r="E47" s="1"/>
      <c r="F47" s="1">
        <v>14000</v>
      </c>
      <c r="G47" s="1">
        <f>F47</f>
        <v>14000</v>
      </c>
    </row>
    <row r="48" spans="1:7" ht="15" thickBot="1">
      <c r="A48" s="1"/>
      <c r="B48" s="33" t="s">
        <v>63</v>
      </c>
      <c r="C48" s="33" t="s">
        <v>64</v>
      </c>
      <c r="D48" s="33"/>
      <c r="E48" s="33"/>
      <c r="F48" s="33">
        <v>150000</v>
      </c>
      <c r="G48" s="33">
        <f>F48</f>
        <v>150000</v>
      </c>
    </row>
    <row r="49" spans="1:7">
      <c r="A49" s="1"/>
      <c r="B49" s="29" t="s">
        <v>25</v>
      </c>
      <c r="C49" s="30"/>
      <c r="D49" s="30"/>
      <c r="E49" s="30"/>
      <c r="F49" s="30"/>
      <c r="G49" s="35">
        <f>SUM(G29:G42)</f>
        <v>25742.41</v>
      </c>
    </row>
    <row r="50" spans="1:7">
      <c r="A50" s="1"/>
      <c r="B50" s="11" t="s">
        <v>16</v>
      </c>
      <c r="C50" s="1"/>
      <c r="D50" s="1"/>
      <c r="E50" s="1"/>
      <c r="F50" s="1"/>
      <c r="G50" s="4"/>
    </row>
    <row r="51" spans="1:7">
      <c r="A51" s="4">
        <v>9</v>
      </c>
      <c r="B51" s="4" t="s">
        <v>15</v>
      </c>
      <c r="C51" s="1"/>
      <c r="D51" s="1"/>
      <c r="E51" s="1"/>
      <c r="F51" s="1"/>
      <c r="G51" s="1"/>
    </row>
    <row r="52" spans="1:7">
      <c r="A52" s="1"/>
      <c r="B52" s="8" t="s">
        <v>0</v>
      </c>
      <c r="C52" s="1"/>
      <c r="D52" s="1"/>
      <c r="E52" s="1"/>
      <c r="F52" s="1"/>
      <c r="G52" s="2">
        <f>1.45*12*H3</f>
        <v>98723.945999999996</v>
      </c>
    </row>
    <row r="53" spans="1:7">
      <c r="A53" s="1"/>
      <c r="B53" s="8" t="s">
        <v>36</v>
      </c>
      <c r="C53" s="1"/>
      <c r="D53" s="1"/>
      <c r="E53" s="1"/>
      <c r="F53" s="1"/>
      <c r="G53" s="2">
        <f>0.43*12*H3</f>
        <v>29276.756400000002</v>
      </c>
    </row>
    <row r="54" spans="1:7" ht="15" thickBot="1">
      <c r="A54" s="4">
        <v>10</v>
      </c>
      <c r="B54" s="32" t="s">
        <v>1</v>
      </c>
      <c r="C54" s="33"/>
      <c r="D54" s="33"/>
      <c r="E54" s="33"/>
      <c r="F54" s="33"/>
      <c r="G54" s="34">
        <f>6*12*H3</f>
        <v>408512.88</v>
      </c>
    </row>
    <row r="55" spans="1:7">
      <c r="A55" s="1"/>
      <c r="B55" s="29" t="s">
        <v>25</v>
      </c>
      <c r="C55" s="30"/>
      <c r="D55" s="30"/>
      <c r="E55" s="30"/>
      <c r="F55" s="30"/>
      <c r="G55" s="31">
        <f>SUM(G52:G54)</f>
        <v>536513.58239999996</v>
      </c>
    </row>
    <row r="56" spans="1:7" ht="37" customHeight="1">
      <c r="A56" s="1"/>
      <c r="B56" s="4" t="s">
        <v>23</v>
      </c>
      <c r="C56" s="1"/>
      <c r="D56" s="1"/>
      <c r="E56" s="1"/>
      <c r="F56" s="1"/>
      <c r="G56" s="3">
        <f>G55+G49+G27+G13</f>
        <v>2059472.0284</v>
      </c>
    </row>
    <row r="57" spans="1:7" ht="36" customHeight="1">
      <c r="A57" s="1"/>
      <c r="B57" s="4" t="s">
        <v>37</v>
      </c>
      <c r="C57" s="1"/>
      <c r="D57" s="1"/>
      <c r="E57" s="1"/>
      <c r="F57" s="1"/>
      <c r="G57" s="12" t="s">
        <v>60</v>
      </c>
    </row>
    <row r="59" spans="1:7">
      <c r="B59" s="13"/>
    </row>
  </sheetData>
  <mergeCells count="6">
    <mergeCell ref="B1:G1"/>
    <mergeCell ref="B14:G14"/>
    <mergeCell ref="G7:G9"/>
    <mergeCell ref="F16:F17"/>
    <mergeCell ref="G16:G17"/>
    <mergeCell ref="E16:E17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2017-06-07T04:45:35Z</cp:lastPrinted>
  <dcterms:created xsi:type="dcterms:W3CDTF">2006-09-16T00:00:00Z</dcterms:created>
  <dcterms:modified xsi:type="dcterms:W3CDTF">2019-09-11T03:39:24Z</dcterms:modified>
</cp:coreProperties>
</file>