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filterPrivacy="1" autoCompressPictures="0"/>
  <bookViews>
    <workbookView xWindow="1840" yWindow="0" windowWidth="25600" windowHeight="16060"/>
  </bookViews>
  <sheets>
    <sheet name="расшифровка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2" l="1"/>
  <c r="E23" i="2"/>
  <c r="G22" i="2"/>
  <c r="E22" i="2"/>
  <c r="F15" i="2"/>
  <c r="G15" i="2"/>
  <c r="E16" i="2"/>
  <c r="G16" i="2"/>
  <c r="G17" i="2"/>
  <c r="G18" i="2"/>
  <c r="F20" i="2"/>
  <c r="E20" i="2"/>
  <c r="G20" i="2"/>
  <c r="F21" i="2"/>
  <c r="E21" i="2"/>
  <c r="G21" i="2"/>
  <c r="G25" i="2"/>
  <c r="G26" i="2"/>
  <c r="G28" i="2"/>
  <c r="F29" i="2"/>
  <c r="G29" i="2"/>
  <c r="F30" i="2"/>
  <c r="G30" i="2"/>
  <c r="F31" i="2"/>
  <c r="G31" i="2"/>
  <c r="G32" i="2"/>
  <c r="F33" i="2"/>
  <c r="G33" i="2"/>
  <c r="G34" i="2"/>
  <c r="G6" i="2"/>
  <c r="G7" i="2"/>
  <c r="G9" i="2"/>
  <c r="G11" i="2"/>
  <c r="G12" i="2"/>
  <c r="G38" i="2"/>
  <c r="G37" i="2"/>
  <c r="G36" i="2"/>
  <c r="G39" i="2"/>
  <c r="G40" i="2"/>
</calcChain>
</file>

<file path=xl/sharedStrings.xml><?xml version="1.0" encoding="utf-8"?>
<sst xmlns="http://schemas.openxmlformats.org/spreadsheetml/2006/main" count="61" uniqueCount="47">
  <si>
    <t>Аварийно-диспетчерская служба</t>
  </si>
  <si>
    <t>Наименование работ</t>
  </si>
  <si>
    <t>ед. изм</t>
  </si>
  <si>
    <t>Объем</t>
  </si>
  <si>
    <t>з/плата</t>
  </si>
  <si>
    <t>материалы, руб</t>
  </si>
  <si>
    <t>Итого стоимость работ, руб</t>
  </si>
  <si>
    <t>№ п/п</t>
  </si>
  <si>
    <t>Устранение аварий по заявкам населения</t>
  </si>
  <si>
    <t>Контроль за техническим состоянием инженерно-технического обеспечения МКД</t>
  </si>
  <si>
    <t>Работы и услуги по содержанию иного имущества МКД</t>
  </si>
  <si>
    <t>кв м</t>
  </si>
  <si>
    <t>Дератизация и дезинсекция</t>
  </si>
  <si>
    <t>Уборка придомовой территории</t>
  </si>
  <si>
    <t>Вывоз ТБО, организация мест накопления ТБО</t>
  </si>
  <si>
    <t>Обеспечение устранения аварий</t>
  </si>
  <si>
    <t>Обкос придомовой территории</t>
  </si>
  <si>
    <t>Уборка (подметание лестничных площадок и маршей)</t>
  </si>
  <si>
    <t>2.1. Работы по содержанию помещений</t>
  </si>
  <si>
    <t>2.2. Работы по содержанию придомовой территории</t>
  </si>
  <si>
    <t>2.3. Работы по обеспечению вывоза бытовых отходов</t>
  </si>
  <si>
    <t>2.4.Работы по содержанию помещений</t>
  </si>
  <si>
    <t>Общие работы, выполняемые для надлежащего содержания систем водоснабжения, отопления и водоотведения</t>
  </si>
  <si>
    <t>Проверка исправности и работоспособности:</t>
  </si>
  <si>
    <t>водоснабжения и водоотведения</t>
  </si>
  <si>
    <t>отопления (в отопительный период)</t>
  </si>
  <si>
    <t>Работы, выполняемые в целях надлежащего содержания систем электрооборудования</t>
  </si>
  <si>
    <t>Работы, выполняемые в целях надлежащего содержания систем теплоснабжения</t>
  </si>
  <si>
    <t>Промывка и регулировка системы отопления</t>
  </si>
  <si>
    <t>Проверка и обеспечение работоспособности электрооборудования</t>
  </si>
  <si>
    <t>Итого</t>
  </si>
  <si>
    <t>Влажная протирка элементов</t>
  </si>
  <si>
    <t>Замена ламп</t>
  </si>
  <si>
    <t>шт</t>
  </si>
  <si>
    <t>Замок навесной</t>
  </si>
  <si>
    <t>Долг на 01/05/2019</t>
  </si>
  <si>
    <t>Стоимость выполненных работ по текущему ремонту и содержанию жилого дома №4 по ул. Тихоокеанская</t>
  </si>
  <si>
    <t>Итого по Тихоокеанская, 4</t>
  </si>
  <si>
    <t>Замена вентиля на стояке ХВС</t>
  </si>
  <si>
    <t>Нанесение битумной мастики на козырек подъезда</t>
  </si>
  <si>
    <t>м</t>
  </si>
  <si>
    <t>Герметизация примыкания к вент.шахте</t>
  </si>
  <si>
    <t>Окраска масл сост больших поверхностей мет-х контейнеров</t>
  </si>
  <si>
    <t>Влажная уборка (мытье) лестничных площадок, маршей</t>
  </si>
  <si>
    <t xml:space="preserve">Уборка контейнерной площадки </t>
  </si>
  <si>
    <t>Уборка крыльца, площадки перед входом в подъезд</t>
  </si>
  <si>
    <t>Расходы на управление, почтово-банковские расходы, ИРЦ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</si>
</sst>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11"/>
      <color rgb="FFFF0000"/>
      <name val="Calibri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Fill="1" applyBorder="1" applyAlignment="1">
      <alignment wrapText="1"/>
    </xf>
    <xf numFmtId="0" fontId="0" fillId="0" borderId="1" xfId="0" applyFill="1" applyBorder="1"/>
    <xf numFmtId="4" fontId="0" fillId="0" borderId="1" xfId="0" applyNumberFormat="1" applyFill="1" applyBorder="1"/>
    <xf numFmtId="0" fontId="1" fillId="0" borderId="1" xfId="0" applyFont="1" applyFill="1" applyBorder="1"/>
    <xf numFmtId="0" fontId="0" fillId="0" borderId="4" xfId="0" applyFill="1" applyBorder="1"/>
    <xf numFmtId="0" fontId="7" fillId="0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ill="1" applyBorder="1"/>
    <xf numFmtId="0" fontId="0" fillId="0" borderId="1" xfId="0" applyFont="1" applyFill="1" applyBorder="1"/>
    <xf numFmtId="4" fontId="0" fillId="0" borderId="1" xfId="0" applyNumberForma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/>
    <xf numFmtId="0" fontId="0" fillId="0" borderId="3" xfId="0" applyFont="1" applyFill="1" applyBorder="1"/>
    <xf numFmtId="4" fontId="7" fillId="0" borderId="4" xfId="0" applyNumberFormat="1" applyFont="1" applyFill="1" applyBorder="1" applyAlignment="1">
      <alignment horizontal="right" vertical="center"/>
    </xf>
    <xf numFmtId="0" fontId="0" fillId="0" borderId="2" xfId="0" applyFont="1" applyFill="1" applyBorder="1"/>
    <xf numFmtId="0" fontId="1" fillId="0" borderId="2" xfId="0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right" vertical="center"/>
    </xf>
    <xf numFmtId="0" fontId="0" fillId="0" borderId="5" xfId="0" applyFill="1" applyBorder="1"/>
    <xf numFmtId="0" fontId="0" fillId="0" borderId="2" xfId="0" applyFill="1" applyBorder="1"/>
    <xf numFmtId="4" fontId="3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4" fontId="1" fillId="0" borderId="5" xfId="0" applyNumberFormat="1" applyFont="1" applyFill="1" applyBorder="1"/>
    <xf numFmtId="4" fontId="1" fillId="0" borderId="1" xfId="0" applyNumberFormat="1" applyFont="1" applyFill="1" applyBorder="1"/>
    <xf numFmtId="4" fontId="0" fillId="0" borderId="6" xfId="0" applyNumberFormat="1" applyFill="1" applyBorder="1"/>
    <xf numFmtId="4" fontId="8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</cellXfs>
  <cellStyles count="43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  <cellStyle name="Просмотренная гиперссылка" xfId="30" builtinId="9" hidden="1"/>
    <cellStyle name="Просмотренная гиперссылка" xfId="32" builtinId="9" hidden="1"/>
    <cellStyle name="Просмотренная гиперссылка" xfId="34" builtinId="9" hidden="1"/>
    <cellStyle name="Просмотренная гиперссылка" xfId="36" builtinId="9" hidden="1"/>
    <cellStyle name="Просмотренная гиперссылка" xfId="38" builtinId="9" hidden="1"/>
    <cellStyle name="Просмотренная гиперссылка" xfId="40" builtinId="9" hidden="1"/>
    <cellStyle name="Просмотренная гиперссылка" xfId="42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="125" zoomScaleNormal="125" zoomScalePageLayoutView="125" workbookViewId="0">
      <selection activeCell="B39" sqref="B39"/>
    </sheetView>
  </sheetViews>
  <sheetFormatPr baseColWidth="10" defaultColWidth="8.83203125" defaultRowHeight="14" x14ac:dyDescent="0"/>
  <cols>
    <col min="1" max="1" width="5.1640625" style="9" customWidth="1"/>
    <col min="2" max="2" width="55.1640625" style="9" customWidth="1"/>
    <col min="3" max="3" width="7.6640625" style="9" customWidth="1"/>
    <col min="4" max="4" width="10" style="9" customWidth="1"/>
    <col min="5" max="5" width="11.33203125" style="9" customWidth="1"/>
    <col min="6" max="6" width="12.6640625" style="9" customWidth="1"/>
    <col min="7" max="7" width="13" style="9" customWidth="1"/>
    <col min="8" max="8" width="8.83203125" style="9"/>
    <col min="9" max="9" width="9.5" style="9" bestFit="1" customWidth="1"/>
    <col min="10" max="16384" width="8.83203125" style="9"/>
  </cols>
  <sheetData>
    <row r="1" spans="1:9" ht="38" customHeight="1">
      <c r="B1" s="30" t="s">
        <v>36</v>
      </c>
      <c r="C1" s="30"/>
      <c r="D1" s="30"/>
      <c r="E1" s="30"/>
      <c r="F1" s="30"/>
      <c r="G1" s="30"/>
      <c r="H1" s="10"/>
      <c r="I1" s="10"/>
    </row>
    <row r="2" spans="1:9" ht="42" customHeight="1">
      <c r="A2" s="11" t="s">
        <v>7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</row>
    <row r="3" spans="1:9">
      <c r="A3" s="4">
        <v>1</v>
      </c>
      <c r="B3" s="4" t="s">
        <v>9</v>
      </c>
      <c r="C3" s="2"/>
      <c r="D3" s="2"/>
      <c r="E3" s="2"/>
      <c r="F3" s="2"/>
      <c r="G3" s="3"/>
    </row>
    <row r="4" spans="1:9">
      <c r="A4" s="12"/>
      <c r="B4" s="13" t="s">
        <v>22</v>
      </c>
      <c r="C4" s="13"/>
      <c r="D4" s="13"/>
      <c r="E4" s="13"/>
      <c r="F4" s="13"/>
      <c r="G4" s="14"/>
    </row>
    <row r="5" spans="1:9">
      <c r="A5" s="12"/>
      <c r="B5" s="13" t="s">
        <v>23</v>
      </c>
      <c r="C5" s="13"/>
      <c r="D5" s="13"/>
      <c r="E5" s="13"/>
      <c r="F5" s="13"/>
      <c r="G5" s="14"/>
    </row>
    <row r="6" spans="1:9">
      <c r="A6" s="12"/>
      <c r="B6" s="13" t="s">
        <v>24</v>
      </c>
      <c r="C6" s="13"/>
      <c r="D6" s="13"/>
      <c r="E6" s="13"/>
      <c r="F6" s="13"/>
      <c r="G6" s="15">
        <f>2.3*3212.6*12</f>
        <v>88667.76</v>
      </c>
    </row>
    <row r="7" spans="1:9">
      <c r="A7" s="2"/>
      <c r="B7" s="13" t="s">
        <v>25</v>
      </c>
      <c r="C7" s="13"/>
      <c r="D7" s="13"/>
      <c r="E7" s="13"/>
      <c r="F7" s="13"/>
      <c r="G7" s="15">
        <f>0.17*3212.6*12</f>
        <v>6553.7040000000006</v>
      </c>
    </row>
    <row r="8" spans="1:9">
      <c r="A8" s="4">
        <v>2</v>
      </c>
      <c r="B8" s="16" t="s">
        <v>27</v>
      </c>
      <c r="C8" s="17"/>
      <c r="D8" s="17"/>
      <c r="E8" s="17"/>
      <c r="F8" s="17"/>
      <c r="G8" s="18"/>
    </row>
    <row r="9" spans="1:9">
      <c r="A9" s="2"/>
      <c r="B9" s="19" t="s">
        <v>28</v>
      </c>
      <c r="C9" s="19"/>
      <c r="D9" s="13"/>
      <c r="E9" s="13"/>
      <c r="F9" s="13"/>
      <c r="G9" s="15">
        <f>0.72*3212.6*12</f>
        <v>27756.863999999994</v>
      </c>
      <c r="I9" s="29"/>
    </row>
    <row r="10" spans="1:9">
      <c r="A10" s="4">
        <v>3</v>
      </c>
      <c r="B10" s="16" t="s">
        <v>26</v>
      </c>
      <c r="C10" s="17"/>
      <c r="D10" s="17"/>
      <c r="E10" s="17"/>
      <c r="F10" s="17"/>
      <c r="G10" s="18"/>
    </row>
    <row r="11" spans="1:9">
      <c r="A11" s="2"/>
      <c r="B11" s="19" t="s">
        <v>29</v>
      </c>
      <c r="C11" s="19"/>
      <c r="D11" s="13"/>
      <c r="E11" s="13"/>
      <c r="F11" s="13"/>
      <c r="G11" s="15">
        <f>0.08*3212.6*12</f>
        <v>3084.0959999999995</v>
      </c>
    </row>
    <row r="12" spans="1:9">
      <c r="A12" s="2"/>
      <c r="B12" s="20" t="s">
        <v>30</v>
      </c>
      <c r="C12" s="17"/>
      <c r="D12" s="17"/>
      <c r="E12" s="17"/>
      <c r="F12" s="17"/>
      <c r="G12" s="21">
        <f>SUM(G6:G11)</f>
        <v>126062.42399999998</v>
      </c>
    </row>
    <row r="13" spans="1:9">
      <c r="A13" s="4">
        <v>2</v>
      </c>
      <c r="B13" s="31" t="s">
        <v>10</v>
      </c>
      <c r="C13" s="32"/>
      <c r="D13" s="32"/>
      <c r="E13" s="32"/>
      <c r="F13" s="32"/>
      <c r="G13" s="33"/>
    </row>
    <row r="14" spans="1:9">
      <c r="A14" s="2"/>
      <c r="B14" s="4" t="s">
        <v>18</v>
      </c>
      <c r="C14" s="2"/>
      <c r="D14" s="22"/>
      <c r="E14" s="2"/>
      <c r="F14" s="2"/>
      <c r="G14" s="2"/>
    </row>
    <row r="15" spans="1:9">
      <c r="A15" s="2"/>
      <c r="B15" s="2" t="s">
        <v>17</v>
      </c>
      <c r="C15" s="23" t="s">
        <v>11</v>
      </c>
      <c r="D15" s="7">
        <v>497.18</v>
      </c>
      <c r="E15" s="5">
        <v>95221.46</v>
      </c>
      <c r="F15" s="2">
        <f>420+27+24+27+29.72+29.51+25.56+90.2+25.56+145+25.56</f>
        <v>869.1099999999999</v>
      </c>
      <c r="G15" s="2">
        <f>F15+E15</f>
        <v>96090.57</v>
      </c>
    </row>
    <row r="16" spans="1:9">
      <c r="A16" s="2"/>
      <c r="B16" s="2" t="s">
        <v>43</v>
      </c>
      <c r="C16" s="23" t="s">
        <v>11</v>
      </c>
      <c r="D16" s="7">
        <v>497.18</v>
      </c>
      <c r="E16" s="5">
        <f>11565.36</f>
        <v>11565.36</v>
      </c>
      <c r="F16" s="2"/>
      <c r="G16" s="2">
        <f>E16</f>
        <v>11565.36</v>
      </c>
    </row>
    <row r="17" spans="1:7">
      <c r="A17" s="2"/>
      <c r="B17" s="2" t="s">
        <v>12</v>
      </c>
      <c r="C17" s="23" t="s">
        <v>11</v>
      </c>
      <c r="D17" s="7">
        <v>787.84</v>
      </c>
      <c r="E17" s="5">
        <v>3469.61</v>
      </c>
      <c r="F17" s="2"/>
      <c r="G17" s="15">
        <f>0.09*3212.6*12</f>
        <v>3469.6079999999993</v>
      </c>
    </row>
    <row r="18" spans="1:7">
      <c r="A18" s="2"/>
      <c r="B18" s="2" t="s">
        <v>31</v>
      </c>
      <c r="C18" s="23" t="s">
        <v>11</v>
      </c>
      <c r="D18" s="7">
        <v>813.73</v>
      </c>
      <c r="E18" s="5">
        <v>1702.2239999999999</v>
      </c>
      <c r="F18" s="2"/>
      <c r="G18" s="7">
        <f>0.03*4728.4*12</f>
        <v>1702.2239999999997</v>
      </c>
    </row>
    <row r="19" spans="1:7">
      <c r="A19" s="2"/>
      <c r="B19" s="4" t="s">
        <v>19</v>
      </c>
      <c r="C19" s="23"/>
      <c r="D19" s="6"/>
      <c r="E19" s="5"/>
      <c r="F19" s="2"/>
      <c r="G19" s="2"/>
    </row>
    <row r="20" spans="1:7">
      <c r="A20" s="2"/>
      <c r="B20" s="2" t="s">
        <v>13</v>
      </c>
      <c r="C20" s="23" t="s">
        <v>11</v>
      </c>
      <c r="D20" s="7">
        <v>2909.62</v>
      </c>
      <c r="E20" s="5">
        <f>(1.4+1.17)*3212.6*12</f>
        <v>99076.584000000003</v>
      </c>
      <c r="F20" s="2">
        <f>51.8+103.6+440+48+41.44+40+324+18+63.88+73.35+26.7+41.44+237.1+178+8+24+172+103.6</f>
        <v>1994.9099999999999</v>
      </c>
      <c r="G20" s="2">
        <f>F20+E20</f>
        <v>101071.49400000001</v>
      </c>
    </row>
    <row r="21" spans="1:7">
      <c r="A21" s="2"/>
      <c r="B21" s="2" t="s">
        <v>16</v>
      </c>
      <c r="C21" s="23" t="s">
        <v>11</v>
      </c>
      <c r="D21" s="8"/>
      <c r="E21" s="5">
        <f>4000*6</f>
        <v>24000</v>
      </c>
      <c r="F21" s="3">
        <f>16.78+650+5.74+35+41.45+17.22+40+10+82.72+600+20+38</f>
        <v>1556.91</v>
      </c>
      <c r="G21" s="24">
        <f>F21+E21</f>
        <v>25556.91</v>
      </c>
    </row>
    <row r="22" spans="1:7">
      <c r="A22" s="2"/>
      <c r="B22" s="2" t="s">
        <v>44</v>
      </c>
      <c r="C22" s="23" t="s">
        <v>11</v>
      </c>
      <c r="D22" s="8">
        <v>35.520000000000003</v>
      </c>
      <c r="E22" s="5">
        <f>(0.28+0.12)*3212.6*12</f>
        <v>15420.48</v>
      </c>
      <c r="F22" s="3"/>
      <c r="G22" s="24">
        <f>E22</f>
        <v>15420.48</v>
      </c>
    </row>
    <row r="23" spans="1:7">
      <c r="A23" s="2"/>
      <c r="B23" s="2" t="s">
        <v>45</v>
      </c>
      <c r="C23" s="23" t="s">
        <v>11</v>
      </c>
      <c r="D23" s="8">
        <v>9.6999999999999993</v>
      </c>
      <c r="E23" s="5">
        <f>(0.02+0.01)*3212.6*12</f>
        <v>1156.5360000000001</v>
      </c>
      <c r="F23" s="3"/>
      <c r="G23" s="24">
        <f>E23</f>
        <v>1156.5360000000001</v>
      </c>
    </row>
    <row r="24" spans="1:7">
      <c r="A24" s="2"/>
      <c r="B24" s="4" t="s">
        <v>20</v>
      </c>
      <c r="C24" s="2"/>
      <c r="D24" s="2"/>
      <c r="E24" s="2"/>
      <c r="F24" s="2"/>
      <c r="G24" s="2"/>
    </row>
    <row r="25" spans="1:7">
      <c r="A25" s="2"/>
      <c r="B25" s="2" t="s">
        <v>14</v>
      </c>
      <c r="C25" s="2"/>
      <c r="D25" s="2"/>
      <c r="E25" s="2"/>
      <c r="F25" s="3"/>
      <c r="G25" s="15">
        <f>4.42*3212.6*12</f>
        <v>170396.304</v>
      </c>
    </row>
    <row r="26" spans="1:7">
      <c r="A26" s="2"/>
      <c r="B26" s="25" t="s">
        <v>30</v>
      </c>
      <c r="C26" s="2"/>
      <c r="D26" s="2"/>
      <c r="E26" s="2"/>
      <c r="F26" s="22"/>
      <c r="G26" s="26">
        <f>SUM(G15:G25)</f>
        <v>426429.48600000003</v>
      </c>
    </row>
    <row r="27" spans="1:7">
      <c r="A27" s="2"/>
      <c r="B27" s="4" t="s">
        <v>21</v>
      </c>
      <c r="C27" s="2"/>
      <c r="D27" s="2"/>
      <c r="E27" s="2"/>
      <c r="F27" s="22"/>
      <c r="G27" s="22"/>
    </row>
    <row r="28" spans="1:7">
      <c r="A28" s="2"/>
      <c r="B28" s="2" t="s">
        <v>38</v>
      </c>
      <c r="C28" s="2" t="s">
        <v>33</v>
      </c>
      <c r="D28" s="2">
        <v>1</v>
      </c>
      <c r="E28" s="23"/>
      <c r="F28" s="2">
        <v>302</v>
      </c>
      <c r="G28" s="2">
        <f>F28</f>
        <v>302</v>
      </c>
    </row>
    <row r="29" spans="1:7">
      <c r="A29" s="2"/>
      <c r="B29" s="2" t="s">
        <v>39</v>
      </c>
      <c r="C29" s="2" t="s">
        <v>40</v>
      </c>
      <c r="D29" s="2">
        <v>5</v>
      </c>
      <c r="E29" s="23"/>
      <c r="F29" s="2">
        <f>1500</f>
        <v>1500</v>
      </c>
      <c r="G29" s="2">
        <f t="shared" ref="G29:G32" si="0">F29</f>
        <v>1500</v>
      </c>
    </row>
    <row r="30" spans="1:7">
      <c r="A30" s="2"/>
      <c r="B30" s="2" t="s">
        <v>32</v>
      </c>
      <c r="C30" s="2" t="s">
        <v>33</v>
      </c>
      <c r="D30" s="2">
        <v>8</v>
      </c>
      <c r="E30" s="23"/>
      <c r="F30" s="2">
        <f>183+35.1+108+54+32+50+58</f>
        <v>520.1</v>
      </c>
      <c r="G30" s="2">
        <f t="shared" si="0"/>
        <v>520.1</v>
      </c>
    </row>
    <row r="31" spans="1:7">
      <c r="A31" s="2"/>
      <c r="B31" s="2" t="s">
        <v>41</v>
      </c>
      <c r="C31" s="2" t="s">
        <v>40</v>
      </c>
      <c r="D31" s="2">
        <v>4</v>
      </c>
      <c r="E31" s="23"/>
      <c r="F31" s="2">
        <f>288</f>
        <v>288</v>
      </c>
      <c r="G31" s="2">
        <f t="shared" si="0"/>
        <v>288</v>
      </c>
    </row>
    <row r="32" spans="1:7">
      <c r="A32" s="2"/>
      <c r="B32" s="2" t="s">
        <v>34</v>
      </c>
      <c r="C32" s="2" t="s">
        <v>33</v>
      </c>
      <c r="D32" s="2">
        <v>1</v>
      </c>
      <c r="E32" s="2"/>
      <c r="F32" s="2">
        <v>183</v>
      </c>
      <c r="G32" s="2">
        <f t="shared" si="0"/>
        <v>183</v>
      </c>
    </row>
    <row r="33" spans="1:7">
      <c r="A33" s="2"/>
      <c r="B33" s="2" t="s">
        <v>42</v>
      </c>
      <c r="C33" s="2" t="s">
        <v>11</v>
      </c>
      <c r="D33" s="2">
        <v>10</v>
      </c>
      <c r="E33" s="2"/>
      <c r="F33" s="2">
        <f>65+44.01+245+45</f>
        <v>399.01</v>
      </c>
      <c r="G33" s="2">
        <f t="shared" ref="G33" si="1">F33</f>
        <v>399.01</v>
      </c>
    </row>
    <row r="34" spans="1:7">
      <c r="A34" s="2"/>
      <c r="B34" s="25" t="s">
        <v>30</v>
      </c>
      <c r="C34" s="2"/>
      <c r="D34" s="2"/>
      <c r="E34" s="2"/>
      <c r="F34" s="2"/>
      <c r="G34" s="4">
        <f>SUM(G28:G33)</f>
        <v>3192.1099999999997</v>
      </c>
    </row>
    <row r="35" spans="1:7">
      <c r="A35" s="4">
        <v>9</v>
      </c>
      <c r="B35" s="4" t="s">
        <v>15</v>
      </c>
      <c r="C35" s="2"/>
      <c r="D35" s="2"/>
      <c r="E35" s="2"/>
      <c r="F35" s="2"/>
      <c r="G35" s="2"/>
    </row>
    <row r="36" spans="1:7">
      <c r="A36" s="2"/>
      <c r="B36" s="13" t="s">
        <v>0</v>
      </c>
      <c r="C36" s="2"/>
      <c r="D36" s="2"/>
      <c r="E36" s="2"/>
      <c r="F36" s="2"/>
      <c r="G36" s="15">
        <f>1.5*3212.6*12</f>
        <v>57826.799999999996</v>
      </c>
    </row>
    <row r="37" spans="1:7">
      <c r="A37" s="2"/>
      <c r="B37" s="1" t="s">
        <v>8</v>
      </c>
      <c r="C37" s="2"/>
      <c r="D37" s="2"/>
      <c r="E37" s="2"/>
      <c r="F37" s="2"/>
      <c r="G37" s="15">
        <f>0.4*3212.6*12</f>
        <v>15420.48</v>
      </c>
    </row>
    <row r="38" spans="1:7">
      <c r="A38" s="4">
        <v>10</v>
      </c>
      <c r="B38" s="4" t="s">
        <v>46</v>
      </c>
      <c r="C38" s="2"/>
      <c r="D38" s="2"/>
      <c r="E38" s="2"/>
      <c r="F38" s="2"/>
      <c r="G38" s="15">
        <f>4.5*3212.6*12</f>
        <v>173480.4</v>
      </c>
    </row>
    <row r="39" spans="1:7">
      <c r="A39" s="2"/>
      <c r="B39" s="25" t="s">
        <v>30</v>
      </c>
      <c r="C39" s="2"/>
      <c r="D39" s="2"/>
      <c r="E39" s="2"/>
      <c r="F39" s="2"/>
      <c r="G39" s="27">
        <f>SUM(G36:G38)</f>
        <v>246727.67999999999</v>
      </c>
    </row>
    <row r="40" spans="1:7" ht="37" customHeight="1">
      <c r="A40" s="2"/>
      <c r="B40" s="4" t="s">
        <v>37</v>
      </c>
      <c r="C40" s="2"/>
      <c r="D40" s="2"/>
      <c r="E40" s="2"/>
      <c r="F40" s="2"/>
      <c r="G40" s="27">
        <f>G39+G34+G26+G12</f>
        <v>802411.70000000007</v>
      </c>
    </row>
    <row r="41" spans="1:7" ht="36" customHeight="1">
      <c r="A41" s="2"/>
      <c r="B41" s="4" t="s">
        <v>35</v>
      </c>
      <c r="C41" s="2"/>
      <c r="D41" s="2"/>
      <c r="E41" s="2"/>
      <c r="F41" s="2"/>
      <c r="G41" s="28">
        <v>24970.720000000001</v>
      </c>
    </row>
  </sheetData>
  <mergeCells count="2">
    <mergeCell ref="B1:G1"/>
    <mergeCell ref="B13:G13"/>
  </mergeCells>
  <phoneticPr fontId="2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2019-06-10T05:44:36Z</cp:lastPrinted>
  <dcterms:created xsi:type="dcterms:W3CDTF">2006-09-16T00:00:00Z</dcterms:created>
  <dcterms:modified xsi:type="dcterms:W3CDTF">2019-06-10T05:58:21Z</dcterms:modified>
</cp:coreProperties>
</file>